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90" activeTab="0"/>
  </bookViews>
  <sheets>
    <sheet name="danh sách trúng tuyển" sheetId="1" r:id="rId1"/>
  </sheets>
  <definedNames/>
  <calcPr fullCalcOnLoad="1"/>
</workbook>
</file>

<file path=xl/sharedStrings.xml><?xml version="1.0" encoding="utf-8"?>
<sst xmlns="http://schemas.openxmlformats.org/spreadsheetml/2006/main" count="1596" uniqueCount="528">
  <si>
    <t>NĂM HỌC 2023-2024</t>
  </si>
  <si>
    <t>Khóa thi ngày 03/06/2023 và 04/06/2023</t>
  </si>
  <si>
    <t>STT</t>
  </si>
  <si>
    <t>Số báo danh</t>
  </si>
  <si>
    <t>Họ và tên</t>
  </si>
  <si>
    <t>Ngày sinh</t>
  </si>
  <si>
    <t>Giới tính</t>
  </si>
  <si>
    <t>Dân tộc</t>
  </si>
  <si>
    <t>Đào Quang An</t>
  </si>
  <si>
    <t>Nam</t>
  </si>
  <si>
    <t>Kinh</t>
  </si>
  <si>
    <t>Hoàng Ngọc An</t>
  </si>
  <si>
    <t>Nữ</t>
  </si>
  <si>
    <t>Hoàng Việt An</t>
  </si>
  <si>
    <t>Lê Bảo An</t>
  </si>
  <si>
    <t>Nguyễn Hoàng Tố An</t>
  </si>
  <si>
    <t>Nguyễn Trần Ngọc An</t>
  </si>
  <si>
    <t>Bùi Đỗ Phương Anh</t>
  </si>
  <si>
    <t>Bùi Phương Anh</t>
  </si>
  <si>
    <t>Cao Phương Anh</t>
  </si>
  <si>
    <t>Chu Nhật Anh</t>
  </si>
  <si>
    <t>Chu Vân Anh</t>
  </si>
  <si>
    <t>Chử Quang Anh</t>
  </si>
  <si>
    <t>Chử Thị Quỳnh Anh</t>
  </si>
  <si>
    <t>Chử Việt Anh</t>
  </si>
  <si>
    <t>Đào Duy Anh</t>
  </si>
  <si>
    <t>Đào Đức Anh</t>
  </si>
  <si>
    <t>Đào Nhật Anh</t>
  </si>
  <si>
    <t>Đào Phương Anh</t>
  </si>
  <si>
    <t>Đào Thị Bảo Anh</t>
  </si>
  <si>
    <t>Đào Thị Hà Anh</t>
  </si>
  <si>
    <t>Đặng Vũ Đức Anh</t>
  </si>
  <si>
    <t>Đinh Ngọc Anh</t>
  </si>
  <si>
    <t>Đỗ Nguyễn Hà Anh</t>
  </si>
  <si>
    <t>Lê Duy Anh</t>
  </si>
  <si>
    <t>Lê Đức Anh</t>
  </si>
  <si>
    <t>Lê Kiều Thục Anh</t>
  </si>
  <si>
    <t>Lê Lan Anh</t>
  </si>
  <si>
    <t>Nguyễn Đỗ Bảo Anh</t>
  </si>
  <si>
    <t>Nguyễn Đức Anh</t>
  </si>
  <si>
    <t>Nguyễn Hoàng Anh</t>
  </si>
  <si>
    <t>Nguyễn Kiều Mai Anh</t>
  </si>
  <si>
    <t>Nguyễn Mai Anh</t>
  </si>
  <si>
    <t>Nguyễn Thái Nam Anh</t>
  </si>
  <si>
    <t>Nguyễn Thị Quỳnh Anh</t>
  </si>
  <si>
    <t>Nguyễn Việt Anh</t>
  </si>
  <si>
    <t>Nguyễn Xuân Anh</t>
  </si>
  <si>
    <t>Phan Hoàng Thế Anh</t>
  </si>
  <si>
    <t>Phan Quỳnh Anh</t>
  </si>
  <si>
    <t>Phạm Lan Anh</t>
  </si>
  <si>
    <t>Phạm Quỳnh Anh</t>
  </si>
  <si>
    <t>Phạm Thục Anh</t>
  </si>
  <si>
    <t>Quản Đức Anh</t>
  </si>
  <si>
    <t>Trần Hoàng Anh</t>
  </si>
  <si>
    <t>Trần Quỳnh Anh</t>
  </si>
  <si>
    <t>Vũ Thế Anh</t>
  </si>
  <si>
    <t>Cao Ngọc Ánh</t>
  </si>
  <si>
    <t>Nguyễn Hồng Ánh</t>
  </si>
  <si>
    <t>Nguyễn Ngọc Ánh</t>
  </si>
  <si>
    <t>Phan Ngọc Ánh</t>
  </si>
  <si>
    <t>Cao Xuân Bách</t>
  </si>
  <si>
    <t>Chử Tùng Bách</t>
  </si>
  <si>
    <t>Đàm Việt Bách</t>
  </si>
  <si>
    <t>Đàm Gia Bảo</t>
  </si>
  <si>
    <t>Đàm Ngọc Bảo</t>
  </si>
  <si>
    <t>Nguyễn Quốc Bảo</t>
  </si>
  <si>
    <t>Phạm Khánh Băng</t>
  </si>
  <si>
    <t>Nguyễn Xuân Bắc</t>
  </si>
  <si>
    <t>Nguyễn Đức Bình</t>
  </si>
  <si>
    <t>Chu Ngọc Bích</t>
  </si>
  <si>
    <t>Nguyễn Ngọc Bảo Châm</t>
  </si>
  <si>
    <t>Chu Hà Chi</t>
  </si>
  <si>
    <t>Đỗ Dương Bảo Chi</t>
  </si>
  <si>
    <t>Đỗ Khánh Chi</t>
  </si>
  <si>
    <t>Hoàng Thị Quỳnh Chi</t>
  </si>
  <si>
    <t>Lê Hoàng Quỳnh Chi</t>
  </si>
  <si>
    <t>Lê Kim Chi</t>
  </si>
  <si>
    <t>Ma Quỳnh Chi</t>
  </si>
  <si>
    <t>Tày</t>
  </si>
  <si>
    <t>Nguyễn Thị Quỳnh Chi</t>
  </si>
  <si>
    <t>Nguyễn Văn Chiến</t>
  </si>
  <si>
    <t>Trần Minh Chiến</t>
  </si>
  <si>
    <t>Bùi Mạnh Cường</t>
  </si>
  <si>
    <t>Lê Mạnh Cường</t>
  </si>
  <si>
    <t>Nguyễn Phú Minh Cường</t>
  </si>
  <si>
    <t>Phan Hùng Cường</t>
  </si>
  <si>
    <t>Phạm Đức Cường</t>
  </si>
  <si>
    <t>Cao Ngọc Diệp</t>
  </si>
  <si>
    <t>Chử Ngọc Diệp</t>
  </si>
  <si>
    <t>Lê Ngọc Diệp</t>
  </si>
  <si>
    <t>Nguyễn Ngọc Diệp</t>
  </si>
  <si>
    <t>Cao Thùy Dung</t>
  </si>
  <si>
    <t>Đàm Thị Ngọc Dung</t>
  </si>
  <si>
    <t>Nguyễn Phương Dung</t>
  </si>
  <si>
    <t>Nguyễn Thùy Dung</t>
  </si>
  <si>
    <t>Đàm Minh Duy</t>
  </si>
  <si>
    <t>Đinh Tùng Duy</t>
  </si>
  <si>
    <t>Nguyễn Đăng Duy</t>
  </si>
  <si>
    <t>Nguyễn Đức Duy</t>
  </si>
  <si>
    <t>Tạ Đức Duy</t>
  </si>
  <si>
    <t>Đỗ Mỹ Duyên</t>
  </si>
  <si>
    <t>Nguyễn Thị Thu Duyên</t>
  </si>
  <si>
    <t>Chu Việt Dũng</t>
  </si>
  <si>
    <t>Đỗ Trung Dũng</t>
  </si>
  <si>
    <t>Nguyễn Tiến Dũng</t>
  </si>
  <si>
    <t>Nguyễn Trần Anh Dũng</t>
  </si>
  <si>
    <t>Cao Thùy Dương</t>
  </si>
  <si>
    <t>Đàm Nhật Dương</t>
  </si>
  <si>
    <t>Đào Thùy Dương</t>
  </si>
  <si>
    <t>Đào Tùng Dương</t>
  </si>
  <si>
    <t>Hoàng Thùy Dương</t>
  </si>
  <si>
    <t>Lê Thùy Dương</t>
  </si>
  <si>
    <t>Lê Trần Thùy Dương</t>
  </si>
  <si>
    <t>Nguyễn Ánh Dương</t>
  </si>
  <si>
    <t>Nguyễn Thị Ánh Dương</t>
  </si>
  <si>
    <t>Nguyễn Thùy Dương</t>
  </si>
  <si>
    <t>Nguyễn Tuấn Dương</t>
  </si>
  <si>
    <t>Phạm Vũ Ánh Dương</t>
  </si>
  <si>
    <t>Triệu Thùy Dương</t>
  </si>
  <si>
    <t>Lê Cẩm Đào</t>
  </si>
  <si>
    <t>Nguyễn Văn Đại</t>
  </si>
  <si>
    <t>Cao Thành Đạt</t>
  </si>
  <si>
    <t>Đào Xuân Đạt</t>
  </si>
  <si>
    <t>Hoàng Quốc Đạt</t>
  </si>
  <si>
    <t>Lê Thành Đạt</t>
  </si>
  <si>
    <t>Lê Văn Tiến Đạt</t>
  </si>
  <si>
    <t>Nguyễn Phong Đạt</t>
  </si>
  <si>
    <t>Nguyễn Thành Đạt</t>
  </si>
  <si>
    <t>Nguyễn Tiến Đạt</t>
  </si>
  <si>
    <t>Phan Quốc Đạt</t>
  </si>
  <si>
    <t>Phạm Tuấn Đạt</t>
  </si>
  <si>
    <t>Phùng Tiến Đạt</t>
  </si>
  <si>
    <t>Trương Thành Đạt</t>
  </si>
  <si>
    <t>Trương Tiến Đạt</t>
  </si>
  <si>
    <t>Vũ Thành Đạt</t>
  </si>
  <si>
    <t>Nguyễn Hải Đăng</t>
  </si>
  <si>
    <t>Vũ Văn Thành Đô</t>
  </si>
  <si>
    <t>Lê Minh Đức</t>
  </si>
  <si>
    <t>Lê Trung Đức</t>
  </si>
  <si>
    <t>Ngô Quang Đức</t>
  </si>
  <si>
    <t>Nguyễn Minh Đức</t>
  </si>
  <si>
    <t>Đào Hoàng Gia</t>
  </si>
  <si>
    <t>Chu Hà Giang</t>
  </si>
  <si>
    <t>Đào Thị Hương Giang</t>
  </si>
  <si>
    <t>Nguyễn Hương Giang</t>
  </si>
  <si>
    <t>Nguyễn Phương Giang</t>
  </si>
  <si>
    <t>Trương Thị Hương Giang</t>
  </si>
  <si>
    <t>Đỗ Nguyên Hà</t>
  </si>
  <si>
    <t>Đỗ Quang Hà</t>
  </si>
  <si>
    <t>Lê Hải Hà</t>
  </si>
  <si>
    <t>Ngô Thanh Hà</t>
  </si>
  <si>
    <t>Nguyễn Ngọc Hà</t>
  </si>
  <si>
    <t>Nguyễn Quang Hà</t>
  </si>
  <si>
    <t>Phạm Hồng Hà</t>
  </si>
  <si>
    <t>Phạm Minh Sơn Hà</t>
  </si>
  <si>
    <t>Phạm Thu Hà</t>
  </si>
  <si>
    <t>Vũ Thị Thanh Hà</t>
  </si>
  <si>
    <t>Vũ Thị Thu Hà</t>
  </si>
  <si>
    <t>Chử Minh Hải</t>
  </si>
  <si>
    <t>Nguyễn Lê Hoàng Hải</t>
  </si>
  <si>
    <t>Nguyễn Minh Hải</t>
  </si>
  <si>
    <t>Phí Hồng Hải</t>
  </si>
  <si>
    <t>Đàm Thị Minh Hảo</t>
  </si>
  <si>
    <t>Đỗ Duy Hạ</t>
  </si>
  <si>
    <t>Đỗ Thu Hằng</t>
  </si>
  <si>
    <t>Lê Thị Hằng</t>
  </si>
  <si>
    <t>Nguyễn Thuý Hằng</t>
  </si>
  <si>
    <t>Chu Bảo Hân</t>
  </si>
  <si>
    <t>Nguyễn Ngọc Hân</t>
  </si>
  <si>
    <t>Nguyễn Nhật Bảo Hân</t>
  </si>
  <si>
    <t>Trương Ngọc Hân</t>
  </si>
  <si>
    <t>Đặng Trung Hậu</t>
  </si>
  <si>
    <t>An Hoàng Kim Hiền</t>
  </si>
  <si>
    <t>Nguyễn Thị Hiền</t>
  </si>
  <si>
    <t>Phạm Thị Thu Hiền</t>
  </si>
  <si>
    <t>Vũ Thị Thanh Hiền</t>
  </si>
  <si>
    <t>Chu An Hiếu</t>
  </si>
  <si>
    <t>Đào Minh Hiếu</t>
  </si>
  <si>
    <t>Đặng Man Trung Hiếu</t>
  </si>
  <si>
    <t>Đặng Trần Hiếu</t>
  </si>
  <si>
    <t>Đặng Vũ Hiếu</t>
  </si>
  <si>
    <t>Đoàn Minh Hiếu</t>
  </si>
  <si>
    <t>Đỗ Đức Hiếu</t>
  </si>
  <si>
    <t>Lê Hà Hiếu</t>
  </si>
  <si>
    <t>Nguyễn Công Hiếu</t>
  </si>
  <si>
    <t>Nguyễn Minh Hiếu</t>
  </si>
  <si>
    <t>Nguyễn Thành Hiếu</t>
  </si>
  <si>
    <t>Nguyễn Trung Hiếu</t>
  </si>
  <si>
    <t>Phan Văn Hiếu</t>
  </si>
  <si>
    <t>Phạm Minh Hiếu</t>
  </si>
  <si>
    <t>Quản Gia Hiếu</t>
  </si>
  <si>
    <t>Trần Trung Hiếu</t>
  </si>
  <si>
    <t>Trần Văn Hiếu</t>
  </si>
  <si>
    <t>Nguyễn Bùi Đức Hiệp</t>
  </si>
  <si>
    <t>Nguyễn Hoàng Hiệp</t>
  </si>
  <si>
    <t>Phạm Huy Hiệu</t>
  </si>
  <si>
    <t>Bùi Việt Hoàng</t>
  </si>
  <si>
    <t>Đào Việt Hoàng</t>
  </si>
  <si>
    <t>Lê Minh Hoàng</t>
  </si>
  <si>
    <t>Lê Việt Hoàng</t>
  </si>
  <si>
    <t>Nguyễn Duy Hoàng</t>
  </si>
  <si>
    <t>Nguyễn Huy Hoàng</t>
  </si>
  <si>
    <t>Phạm Duy Hoàng</t>
  </si>
  <si>
    <t>Vũ Việt Hoàng</t>
  </si>
  <si>
    <t>Nguyễn Quang Hòa</t>
  </si>
  <si>
    <t>Phạm Văn Huân</t>
  </si>
  <si>
    <t>Đỗ Trọng Huấn</t>
  </si>
  <si>
    <t>Nguyễn Thu Huế</t>
  </si>
  <si>
    <t>Đàm Quốc Huy</t>
  </si>
  <si>
    <t>Đặng Phan Triệu Huy</t>
  </si>
  <si>
    <t>Đỗ Minh Huy</t>
  </si>
  <si>
    <t>Đỗ Quang Huy</t>
  </si>
  <si>
    <t>Lê Anh Huy</t>
  </si>
  <si>
    <t>Lê Thái Huy</t>
  </si>
  <si>
    <t>Ngô Hải Huy</t>
  </si>
  <si>
    <t>kinh</t>
  </si>
  <si>
    <t>Nguyễn Hoàng Huy</t>
  </si>
  <si>
    <t>Nguyễn Quang Huy</t>
  </si>
  <si>
    <t>Nguyễn Thành Huy</t>
  </si>
  <si>
    <t>Nguyễn Trung Huy</t>
  </si>
  <si>
    <t>Nguyễn Văn Huy</t>
  </si>
  <si>
    <t>Phan Đức Huy</t>
  </si>
  <si>
    <t>Cao Ngọc Huyền</t>
  </si>
  <si>
    <t>Đàm Thị Thu Huyền</t>
  </si>
  <si>
    <t>Lê Thanh Huyền</t>
  </si>
  <si>
    <t>Ngô Thái Huyền</t>
  </si>
  <si>
    <t>Nguyễn Thanh Huyền</t>
  </si>
  <si>
    <t>Nguyễn Thị Khánh Huyền</t>
  </si>
  <si>
    <t>Nguyễn Thị Thu Huyền</t>
  </si>
  <si>
    <t>Nguyễn Thu Huyền</t>
  </si>
  <si>
    <t>Tạ Thu Huyền</t>
  </si>
  <si>
    <t>Đỗ Tuấn Hùng</t>
  </si>
  <si>
    <t>Man Tuấn Hùng</t>
  </si>
  <si>
    <t>Nguyễn Huy Hùng</t>
  </si>
  <si>
    <t>Hoàng Tuấn Hưng</t>
  </si>
  <si>
    <t>Nguyễn Duy Hưng</t>
  </si>
  <si>
    <t>Nguyễn Phúc Hưng</t>
  </si>
  <si>
    <t>Phạm Quang Hưng</t>
  </si>
  <si>
    <t>Lê Thị Quỳnh Hương</t>
  </si>
  <si>
    <t>Nguyễn Khánh Hương</t>
  </si>
  <si>
    <t>Nguyễn Thanh Hương</t>
  </si>
  <si>
    <t>Nguyễn Thanh Linh Hương</t>
  </si>
  <si>
    <t>Nguyễn Thiên Hương</t>
  </si>
  <si>
    <t>Nguyễn Thị Minh Hương</t>
  </si>
  <si>
    <t>Phan Thị Mai Hương</t>
  </si>
  <si>
    <t>Trịnh Xuân Hương</t>
  </si>
  <si>
    <t>Nguyễn Thị Thu Hường</t>
  </si>
  <si>
    <t>Chử Duy Khang</t>
  </si>
  <si>
    <t>Đỗ Gia Khánh</t>
  </si>
  <si>
    <t>Nguyễn Gia Khánh</t>
  </si>
  <si>
    <t>Phạm Đức Khiêm</t>
  </si>
  <si>
    <t>Nguyễn Anh Khoa</t>
  </si>
  <si>
    <t>Lê Đăng Khôi</t>
  </si>
  <si>
    <t>Phan Minh Khôi</t>
  </si>
  <si>
    <t>Phạm Minh Khôi</t>
  </si>
  <si>
    <t>Quản Đăng Khôi</t>
  </si>
  <si>
    <t>Trần Thị Minh Khuê</t>
  </si>
  <si>
    <t>Vũ Trung Kiên</t>
  </si>
  <si>
    <t>Võ Anh Kiệt</t>
  </si>
  <si>
    <t>Đặng Thị Ngọc Lan</t>
  </si>
  <si>
    <t>Đỗ Ngọc Lan</t>
  </si>
  <si>
    <t>Phạm Phương Lan</t>
  </si>
  <si>
    <t>Tô Bảo Lan</t>
  </si>
  <si>
    <t>Phạm Bảo Lâm</t>
  </si>
  <si>
    <t>Nguyễn Duy Lân</t>
  </si>
  <si>
    <t>Vũ Lân</t>
  </si>
  <si>
    <t>Phan Đan Lê</t>
  </si>
  <si>
    <t>Nguyễn Nhật Lệ</t>
  </si>
  <si>
    <t>Lăng Thái Liêm</t>
  </si>
  <si>
    <t>Bùi Khánh Linh</t>
  </si>
  <si>
    <t>Dương Thị Thùy Linh</t>
  </si>
  <si>
    <t>Đàm Diệu Linh</t>
  </si>
  <si>
    <t>Đào Hà Linh</t>
  </si>
  <si>
    <t>Đào Mai Linh</t>
  </si>
  <si>
    <t>Đào Ngọc Phương Linh</t>
  </si>
  <si>
    <t>Đặng Thuỳ Linh</t>
  </si>
  <si>
    <t>Đoàn Ngọc Khánh Linh</t>
  </si>
  <si>
    <t>Đỗ Khánh Linh</t>
  </si>
  <si>
    <t>Đỗ Phạm Hà Linh</t>
  </si>
  <si>
    <t>Hoàng Thị Phương Linh</t>
  </si>
  <si>
    <t>Lê Diệu Linh</t>
  </si>
  <si>
    <t>Lê Hà Linh</t>
  </si>
  <si>
    <t>Lê Nguyễn Mai Linh</t>
  </si>
  <si>
    <t>Lê Nguyễn Phương Linh</t>
  </si>
  <si>
    <t>Lê Phương Linh</t>
  </si>
  <si>
    <t>Lê Thị Khánh Linh</t>
  </si>
  <si>
    <t>Lý Ngọc Linh</t>
  </si>
  <si>
    <t>Mạc Khánh Linh</t>
  </si>
  <si>
    <t>Ngô Thị Thùy Linh</t>
  </si>
  <si>
    <t>Nguyễn Diệu Linh</t>
  </si>
  <si>
    <t>Nguyễn Hà Linh</t>
  </si>
  <si>
    <t>Nguyễn Hoàng Khánh Linh</t>
  </si>
  <si>
    <t>Nguyễn Ngọc Linh</t>
  </si>
  <si>
    <t>Nguyễn Ngọc Khánh Linh</t>
  </si>
  <si>
    <t>Nguyễn Phương Linh</t>
  </si>
  <si>
    <t>Nguyễn Thị Huyền Linh</t>
  </si>
  <si>
    <t>Nguyễn Thùy Linh</t>
  </si>
  <si>
    <t>Nguyễn Vũ Hà Linh</t>
  </si>
  <si>
    <t>Phan Diệu Linh</t>
  </si>
  <si>
    <t>Phạm Ngọc Linh</t>
  </si>
  <si>
    <t>Phạm Thị Khánh Linh</t>
  </si>
  <si>
    <t>Phạm Thị Thùy Linh</t>
  </si>
  <si>
    <t>Phí Khánh Linh</t>
  </si>
  <si>
    <t>Nguyễn Thị Thanh Loan</t>
  </si>
  <si>
    <t>An Đình Long</t>
  </si>
  <si>
    <t>An Nguyễn Minh Long</t>
  </si>
  <si>
    <t>Lê Hải Long</t>
  </si>
  <si>
    <t>Nguyễn Hoàng Long</t>
  </si>
  <si>
    <t>Nguyễn Phi Long</t>
  </si>
  <si>
    <t>Nguyễn Hữu Lộc</t>
  </si>
  <si>
    <t>Phạm Văn Lương</t>
  </si>
  <si>
    <t>Trương Thị Hồng Lương</t>
  </si>
  <si>
    <t>Chu Thị Cẩm Ly</t>
  </si>
  <si>
    <t>Đặng Thị Khánh Ly</t>
  </si>
  <si>
    <t>Đỗ Khánh Ly</t>
  </si>
  <si>
    <t>Ngô Khánh Ly</t>
  </si>
  <si>
    <t>Nguyễn Hương Ly</t>
  </si>
  <si>
    <t>Nguyễn Thị Hoàng Ly</t>
  </si>
  <si>
    <t>Phan Thị Hương Ly</t>
  </si>
  <si>
    <t>Phùng Khánh Ly</t>
  </si>
  <si>
    <t>Đào Minh Lý</t>
  </si>
  <si>
    <t>Đỗ Ngọc Mai</t>
  </si>
  <si>
    <t>Nguyễn Thị Quỳnh Mai</t>
  </si>
  <si>
    <t>Phan Ngọc Mai</t>
  </si>
  <si>
    <t>Phan Thanh Mai</t>
  </si>
  <si>
    <t>Phạm Phương Mai</t>
  </si>
  <si>
    <t>Trần Phương Mai</t>
  </si>
  <si>
    <t>Cao Xuân Mạnh</t>
  </si>
  <si>
    <t>Chu Huy Mạnh</t>
  </si>
  <si>
    <t>Đinh Duy Mạnh</t>
  </si>
  <si>
    <t>Bùi Đức Minh</t>
  </si>
  <si>
    <t>Cao Tiến Minh</t>
  </si>
  <si>
    <t>Chu Ngọc Minh</t>
  </si>
  <si>
    <t>Đào Quang Minh</t>
  </si>
  <si>
    <t>Đặng Ngọc Minh</t>
  </si>
  <si>
    <t>Đặng Nhật Minh</t>
  </si>
  <si>
    <t>Đỗ Anh Minh</t>
  </si>
  <si>
    <t>Hoàng Tuấn Minh</t>
  </si>
  <si>
    <t>Lê Nhật Minh</t>
  </si>
  <si>
    <t>Lê Quang Minh</t>
  </si>
  <si>
    <t>Lý Quang Minh</t>
  </si>
  <si>
    <t>Ngô Hồng Minh</t>
  </si>
  <si>
    <t>Ngô Nhật Minh</t>
  </si>
  <si>
    <t>Nguyễn Chí Minh</t>
  </si>
  <si>
    <t>Nguyễn Đức Minh</t>
  </si>
  <si>
    <t>Nguyễn Trương Tuấn Minh</t>
  </si>
  <si>
    <t>Phạm Nhật Minh</t>
  </si>
  <si>
    <t>Tô Tiến Minh</t>
  </si>
  <si>
    <t>Trần Đức Minh</t>
  </si>
  <si>
    <t>Trương Bảo Minh</t>
  </si>
  <si>
    <t>Vũ Quang Minh</t>
  </si>
  <si>
    <t>Đỗ Trà My</t>
  </si>
  <si>
    <t>Lê Hà My</t>
  </si>
  <si>
    <t>Phạm Huyền My</t>
  </si>
  <si>
    <t>Nguyễn Hải Nam</t>
  </si>
  <si>
    <t>Nguyễn Phương Nam</t>
  </si>
  <si>
    <t>Nguyễn Văn Nam</t>
  </si>
  <si>
    <t>Phạm Hoài Nam</t>
  </si>
  <si>
    <t>Vũ Quỳnh Nga</t>
  </si>
  <si>
    <t>Hoàng Thuý Ngà</t>
  </si>
  <si>
    <t>Đinh Thị Thu Ngân</t>
  </si>
  <si>
    <t>Khương Mai Ngân</t>
  </si>
  <si>
    <t>Nguyễn Hiếu Ngân</t>
  </si>
  <si>
    <t>Nguyễn Thu Ngân</t>
  </si>
  <si>
    <t>Phạm Hà Ngân</t>
  </si>
  <si>
    <t>Phạm Thị Kim Ngân</t>
  </si>
  <si>
    <t>Bùi Bích Ngọc</t>
  </si>
  <si>
    <t>Đàm Thị Bảo Ngọc</t>
  </si>
  <si>
    <t>Đàm Trần Khánh Ngọc</t>
  </si>
  <si>
    <t>Lê Bảo Ngọc</t>
  </si>
  <si>
    <t>Lê Khánh Ngọc</t>
  </si>
  <si>
    <t>Nguyễn Bảo Ngọc</t>
  </si>
  <si>
    <t>Nguyễn Trần Bích Ngọc</t>
  </si>
  <si>
    <t>Phạm Hồng Ngọc</t>
  </si>
  <si>
    <t>Vũ Thị Minh Ngọc</t>
  </si>
  <si>
    <t>Nguyễn Đặng Khôi Nguyên</t>
  </si>
  <si>
    <t>Nguyễn Thảo Nguyên</t>
  </si>
  <si>
    <t>Phạm Minh Nguyên</t>
  </si>
  <si>
    <t>Nguyễn Thị Minh Nguyệt</t>
  </si>
  <si>
    <t>Phan Minh Nguyệt</t>
  </si>
  <si>
    <t>Phạm Thu Nhàn</t>
  </si>
  <si>
    <t>Đỗ Nguyên Nhật</t>
  </si>
  <si>
    <t>Đàm Tuyết Nhi</t>
  </si>
  <si>
    <t>Đàm Yến Nhi</t>
  </si>
  <si>
    <t>Đỗ Dung Nhi</t>
  </si>
  <si>
    <t>Hoàng Yến Nhi</t>
  </si>
  <si>
    <t>Nguyễn Thị Yến Nhi</t>
  </si>
  <si>
    <t>Nguyễn Yến Nhi</t>
  </si>
  <si>
    <t>Trịnh Bảo Nhi</t>
  </si>
  <si>
    <t>Trương Hà Nhi</t>
  </si>
  <si>
    <t>Đặng Gia Như</t>
  </si>
  <si>
    <t>Nguyễn Thị Hồng Như</t>
  </si>
  <si>
    <t>Nguyễn Hà Ninh Ninh</t>
  </si>
  <si>
    <t>Vũ Tấn Phát</t>
  </si>
  <si>
    <t>Chu Tuấn Phong</t>
  </si>
  <si>
    <t>Cao Thiên Phúc</t>
  </si>
  <si>
    <t>Đào Minh Phúc</t>
  </si>
  <si>
    <t>Nguyễn Xuân Phúc</t>
  </si>
  <si>
    <t>Đào Minh Phương</t>
  </si>
  <si>
    <t>Đặng Thị Hà Phương</t>
  </si>
  <si>
    <t>Đoàn Diễm Phương</t>
  </si>
  <si>
    <t>Đỗ Thị Lan Phương</t>
  </si>
  <si>
    <t>Hoàng Minh Phương</t>
  </si>
  <si>
    <t>Lê Nguyễn Minh Phương</t>
  </si>
  <si>
    <t>Nguyễn Minh Phương</t>
  </si>
  <si>
    <t>Nguyễn Thị Phương</t>
  </si>
  <si>
    <t>Phan Hạnh Phương</t>
  </si>
  <si>
    <t>Phạm Thị Hà Phương</t>
  </si>
  <si>
    <t>Trịnh Thu Phương</t>
  </si>
  <si>
    <t>Vũ Hà Phương</t>
  </si>
  <si>
    <t>Bùi Minh Quang</t>
  </si>
  <si>
    <t>Đoàn Duy Quang</t>
  </si>
  <si>
    <t>Lê Thanh Tuấn Quang</t>
  </si>
  <si>
    <t>Lê Thành Quang</t>
  </si>
  <si>
    <t>Đặng Đức Quảng</t>
  </si>
  <si>
    <t>Đỗ Minh Quân</t>
  </si>
  <si>
    <t>Lê Anh Quân</t>
  </si>
  <si>
    <t>Nguyễn Anh Quân</t>
  </si>
  <si>
    <t>Đào Thị Ngọc Quỳnh</t>
  </si>
  <si>
    <t>Nguyễn Thị Diễm Quỳnh</t>
  </si>
  <si>
    <t>Đỗ Minh Sang</t>
  </si>
  <si>
    <t>Cao Thái Sơn</t>
  </si>
  <si>
    <t>Hoàng Ngọc Sơn</t>
  </si>
  <si>
    <t>Nguyễn Ngọc Trường Sơn</t>
  </si>
  <si>
    <t>Đặng Nguyễn Thành Tài</t>
  </si>
  <si>
    <t>Nguyễn Tú Tài</t>
  </si>
  <si>
    <t>Phí Uyên Ngọc Tâm</t>
  </si>
  <si>
    <t>Nguyễn Chí Thanh</t>
  </si>
  <si>
    <t>Phạm Hoàn Thành</t>
  </si>
  <si>
    <t>Đào Duy Thái</t>
  </si>
  <si>
    <t>Nguyễn Văn Thái</t>
  </si>
  <si>
    <t>Trần Ngọc Thái</t>
  </si>
  <si>
    <t>Đinh Thị Phương Thảo</t>
  </si>
  <si>
    <t>Đỗ Phương Thảo</t>
  </si>
  <si>
    <t>Đỗ Thị Phương Thảo</t>
  </si>
  <si>
    <t>Lê Phương Thảo</t>
  </si>
  <si>
    <t>Lê Thanh Thảo</t>
  </si>
  <si>
    <t>Mai Thanh Thảo</t>
  </si>
  <si>
    <t>Nguyễn Diệu Thảo</t>
  </si>
  <si>
    <t>Nguyễn Lan Hoàng Thảo</t>
  </si>
  <si>
    <t>Trần Phương Thảo</t>
  </si>
  <si>
    <t>Giang Cơ Thạch</t>
  </si>
  <si>
    <t>Đỗ Việt Thắng</t>
  </si>
  <si>
    <t>Lê Đức Thắng</t>
  </si>
  <si>
    <t>Lê Hữu Thắng</t>
  </si>
  <si>
    <t>Nguyễn Xuân Thắng</t>
  </si>
  <si>
    <t>Tô Quyết Thắng</t>
  </si>
  <si>
    <t>Nguyễn Tiến Thịnh</t>
  </si>
  <si>
    <t>Lê Minh Thu</t>
  </si>
  <si>
    <t>Nguyễn Thu Thuỷ</t>
  </si>
  <si>
    <t>Đỗ Thị Phương Thúy</t>
  </si>
  <si>
    <t>Vũ Thị Thanh Thúy</t>
  </si>
  <si>
    <t>Nguyễn Phương Thủy</t>
  </si>
  <si>
    <t>Hoàng Anh Thư</t>
  </si>
  <si>
    <t>Nguyễn Anh Thư</t>
  </si>
  <si>
    <t>Nguyễn Lê Anh Thư</t>
  </si>
  <si>
    <t>Tôn Minh Thư</t>
  </si>
  <si>
    <t>Vũ Thị Anh Thư</t>
  </si>
  <si>
    <t>Phạm Hà Thương</t>
  </si>
  <si>
    <t>Đào Bảo Thy</t>
  </si>
  <si>
    <t>Bùi Quang Tiến</t>
  </si>
  <si>
    <t>Đàm Minh Tiến</t>
  </si>
  <si>
    <t>Lê Huy Tiến</t>
  </si>
  <si>
    <t>Dương Đức Tiệp</t>
  </si>
  <si>
    <t>Đỗ Khánh Toàn</t>
  </si>
  <si>
    <t>Nguyễn Chí Tôn</t>
  </si>
  <si>
    <t>Chử Thị Thùy Trang</t>
  </si>
  <si>
    <t>Đào Huyền Trang</t>
  </si>
  <si>
    <t>Đào Thùy Trang</t>
  </si>
  <si>
    <t>Đặng Quỳnh Trang</t>
  </si>
  <si>
    <t>Lê Diệu Thùy Trang</t>
  </si>
  <si>
    <t>Lê Ngọc Quỳnh Trang</t>
  </si>
  <si>
    <t>Lê Thị Quỳnh Trang</t>
  </si>
  <si>
    <t>Lê Thị Thu Trang</t>
  </si>
  <si>
    <t>Lưu Huyền Trang</t>
  </si>
  <si>
    <t>Nguyễn Phương Trang</t>
  </si>
  <si>
    <t>Nguyễn Thị Quỳnh Trang</t>
  </si>
  <si>
    <t>Nguyễn Thị Thu Trang</t>
  </si>
  <si>
    <t>Nguyễn Thị Thùy Trang</t>
  </si>
  <si>
    <t>Nguyễn Thu Trang</t>
  </si>
  <si>
    <t>Nguyễn Thùy Trang</t>
  </si>
  <si>
    <t>Phan Thị Huyền Trang</t>
  </si>
  <si>
    <t>Phạm Huyền Trang</t>
  </si>
  <si>
    <t>Phạm Mai Trang</t>
  </si>
  <si>
    <t>Phạm Quỳnh Trang</t>
  </si>
  <si>
    <t>Trần Thị Phương Trang</t>
  </si>
  <si>
    <t>Trịnh Thu Trang</t>
  </si>
  <si>
    <t>Lê Thu Trà</t>
  </si>
  <si>
    <t>Nguyễn Phương Trà</t>
  </si>
  <si>
    <t>Nguyễn Ngọc Trâm</t>
  </si>
  <si>
    <t>Nguyễn Lương Triết</t>
  </si>
  <si>
    <t>Lê Thị Phương Trinh</t>
  </si>
  <si>
    <t>Nguyễn Thanh Trúc</t>
  </si>
  <si>
    <t>Nguyễn Quang Trường</t>
  </si>
  <si>
    <t>Phí Văn Trường</t>
  </si>
  <si>
    <t>Cao Anh Tuấn</t>
  </si>
  <si>
    <t>Nguyễn Thành Tuấn</t>
  </si>
  <si>
    <t>Phạm Mạnh Tuấn</t>
  </si>
  <si>
    <t>Trần Anh Tuấn</t>
  </si>
  <si>
    <t>Chu Văn Tuyên</t>
  </si>
  <si>
    <t>Vũ Hữu Tuyên</t>
  </si>
  <si>
    <t>Đỗ Khánh Tùng</t>
  </si>
  <si>
    <t>Dương Cẩm Tú</t>
  </si>
  <si>
    <t>Giang Minh Tú</t>
  </si>
  <si>
    <t>Hoàng Anh Tú</t>
  </si>
  <si>
    <t>Lý Tuấn Tú</t>
  </si>
  <si>
    <t>Vũ Cẩm Tú</t>
  </si>
  <si>
    <t>Đặng Quốc Việt</t>
  </si>
  <si>
    <t>Trần Hoàng Việt</t>
  </si>
  <si>
    <t>Bùi Khánh Vinh</t>
  </si>
  <si>
    <t>Vũ Quang Vinh</t>
  </si>
  <si>
    <t>Lê Quang Vũ</t>
  </si>
  <si>
    <t>Phạm Tuấn Vũ</t>
  </si>
  <si>
    <t>Đàm Thảo Vy</t>
  </si>
  <si>
    <t>Đỗ Phương Vy</t>
  </si>
  <si>
    <t>Lưu Hà Vy</t>
  </si>
  <si>
    <t>Nguyễn Phan Tường Vy</t>
  </si>
  <si>
    <t>Trần Tường Vy</t>
  </si>
  <si>
    <t>Trần Yến Vy</t>
  </si>
  <si>
    <t>Vũ Lê Hà Vy</t>
  </si>
  <si>
    <t>Đoàn Thị Xuân</t>
  </si>
  <si>
    <t>Nguyễn Hương Xuân</t>
  </si>
  <si>
    <t>Đỗ Hải Yến</t>
  </si>
  <si>
    <t>Nguyễn Ngọc Yến</t>
  </si>
  <si>
    <t>Phan Nguyễn Hải Yến</t>
  </si>
  <si>
    <t>Đỗ Hoàng Ý</t>
  </si>
  <si>
    <t>Nguyễn Phúc Như Ý</t>
  </si>
  <si>
    <t>DANH SÁCH TRÚNG TUYỂN VÀO LỚP 10 TRƯỜNG THPT VĂN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</si>
</sst>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wrapText="1"/>
    </xf>
    <xf numFmtId="0" fontId="37" fillId="0" borderId="13" xfId="0" applyFont="1" applyBorder="1" applyAlignment="1">
      <alignment wrapText="1"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showGridLines="0" tabSelected="1" zoomScalePageLayoutView="0" workbookViewId="0" topLeftCell="A1">
      <selection activeCell="E43" sqref="E43"/>
    </sheetView>
  </sheetViews>
  <sheetFormatPr defaultColWidth="9.00390625" defaultRowHeight="15.75"/>
  <cols>
    <col min="1" max="1" width="6.875" style="12" customWidth="1"/>
    <col min="2" max="2" width="13.625" style="4" customWidth="1"/>
    <col min="3" max="3" width="28.625" style="4" customWidth="1"/>
    <col min="4" max="4" width="15.00390625" style="4" customWidth="1"/>
    <col min="5" max="5" width="10.875" style="4" customWidth="1"/>
    <col min="6" max="6" width="10.00390625" style="4" customWidth="1"/>
    <col min="7" max="16384" width="9.00390625" style="4" customWidth="1"/>
  </cols>
  <sheetData>
    <row r="1" spans="1:6" ht="20.25" customHeight="1">
      <c r="A1" s="1" t="s">
        <v>527</v>
      </c>
      <c r="B1" s="2"/>
      <c r="C1" s="2"/>
      <c r="D1" s="2"/>
      <c r="E1" s="2"/>
      <c r="F1" s="3"/>
    </row>
    <row r="2" spans="1:6" ht="18" customHeight="1">
      <c r="A2" s="1" t="s">
        <v>0</v>
      </c>
      <c r="B2" s="2"/>
      <c r="C2" s="2"/>
      <c r="D2" s="2"/>
      <c r="E2" s="2"/>
      <c r="F2" s="3"/>
    </row>
    <row r="3" spans="1:6" ht="21" customHeight="1">
      <c r="A3" s="5" t="s">
        <v>1</v>
      </c>
      <c r="B3" s="6"/>
      <c r="C3" s="6"/>
      <c r="D3" s="6"/>
      <c r="E3" s="6"/>
      <c r="F3" s="7"/>
    </row>
    <row r="4" spans="1:6" ht="15.75" customHeight="1">
      <c r="A4" s="5"/>
      <c r="B4" s="6"/>
      <c r="C4" s="6"/>
      <c r="D4" s="6"/>
      <c r="E4" s="6"/>
      <c r="F4" s="7"/>
    </row>
    <row r="5" spans="1:6" ht="37.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pans="1:6" ht="21.75" customHeight="1">
      <c r="A6" s="10">
        <v>1</v>
      </c>
      <c r="B6" s="11" t="str">
        <f>TEXT("000011","000000")</f>
        <v>000011</v>
      </c>
      <c r="C6" s="11" t="s">
        <v>8</v>
      </c>
      <c r="D6" s="11" t="str">
        <f>TEXT("17/9/2008","dd/mm/yyyy")</f>
        <v>17/9/2008</v>
      </c>
      <c r="E6" s="11" t="s">
        <v>9</v>
      </c>
      <c r="F6" s="11" t="s">
        <v>10</v>
      </c>
    </row>
    <row r="7" spans="1:6" ht="21.75" customHeight="1">
      <c r="A7" s="10">
        <v>2</v>
      </c>
      <c r="B7" s="11" t="str">
        <f>TEXT("000040","000000")</f>
        <v>000040</v>
      </c>
      <c r="C7" s="11" t="s">
        <v>11</v>
      </c>
      <c r="D7" s="11" t="str">
        <f>TEXT("25/08/2008","dd/mm/yyyy")</f>
        <v>25/08/2008</v>
      </c>
      <c r="E7" s="11" t="s">
        <v>12</v>
      </c>
      <c r="F7" s="11" t="s">
        <v>10</v>
      </c>
    </row>
    <row r="8" spans="1:6" ht="21.75" customHeight="1">
      <c r="A8" s="10">
        <v>3</v>
      </c>
      <c r="B8" s="11" t="str">
        <f>TEXT("000042","000000")</f>
        <v>000042</v>
      </c>
      <c r="C8" s="11" t="s">
        <v>13</v>
      </c>
      <c r="D8" s="11" t="str">
        <f>TEXT("07/09/2008","dd/mm/yyyy")</f>
        <v>09/07/2008</v>
      </c>
      <c r="E8" s="11" t="s">
        <v>9</v>
      </c>
      <c r="F8" s="11" t="s">
        <v>10</v>
      </c>
    </row>
    <row r="9" spans="1:6" ht="21.75" customHeight="1">
      <c r="A9" s="10">
        <v>4</v>
      </c>
      <c r="B9" s="11" t="str">
        <f>TEXT("000045","000000")</f>
        <v>000045</v>
      </c>
      <c r="C9" s="11" t="s">
        <v>14</v>
      </c>
      <c r="D9" s="11" t="str">
        <f>TEXT("13/06/2008","dd/mm/yyyy")</f>
        <v>13/06/2008</v>
      </c>
      <c r="E9" s="11" t="s">
        <v>9</v>
      </c>
      <c r="F9" s="11" t="s">
        <v>10</v>
      </c>
    </row>
    <row r="10" spans="1:6" ht="21.75" customHeight="1">
      <c r="A10" s="10">
        <v>5</v>
      </c>
      <c r="B10" s="11" t="str">
        <f>TEXT("000078","000000")</f>
        <v>000078</v>
      </c>
      <c r="C10" s="11" t="s">
        <v>15</v>
      </c>
      <c r="D10" s="11" t="str">
        <f>TEXT("29/05/2008","dd/mm/yyyy")</f>
        <v>29/05/2008</v>
      </c>
      <c r="E10" s="11" t="s">
        <v>12</v>
      </c>
      <c r="F10" s="11" t="s">
        <v>10</v>
      </c>
    </row>
    <row r="11" spans="1:6" ht="21.75" customHeight="1">
      <c r="A11" s="10">
        <v>6</v>
      </c>
      <c r="B11" s="11" t="str">
        <f>TEXT("000102","000000")</f>
        <v>000102</v>
      </c>
      <c r="C11" s="11" t="s">
        <v>16</v>
      </c>
      <c r="D11" s="11" t="str">
        <f>TEXT("10/3/2008","dd/mm/yyyy")</f>
        <v>03/10/2008</v>
      </c>
      <c r="E11" s="11" t="s">
        <v>9</v>
      </c>
      <c r="F11" s="11" t="s">
        <v>10</v>
      </c>
    </row>
    <row r="12" spans="1:6" ht="21.75" customHeight="1">
      <c r="A12" s="10">
        <v>7</v>
      </c>
      <c r="B12" s="11" t="str">
        <f>TEXT("000153","000000")</f>
        <v>000153</v>
      </c>
      <c r="C12" s="11" t="s">
        <v>17</v>
      </c>
      <c r="D12" s="11" t="str">
        <f>TEXT("29/01/2008","dd/mm/yyyy")</f>
        <v>29/01/2008</v>
      </c>
      <c r="E12" s="11" t="s">
        <v>12</v>
      </c>
      <c r="F12" s="11" t="s">
        <v>10</v>
      </c>
    </row>
    <row r="13" spans="1:6" ht="21.75" customHeight="1">
      <c r="A13" s="10">
        <v>8</v>
      </c>
      <c r="B13" s="11" t="str">
        <f>TEXT("000177","000000")</f>
        <v>000177</v>
      </c>
      <c r="C13" s="11" t="s">
        <v>18</v>
      </c>
      <c r="D13" s="11" t="str">
        <f>TEXT("30/06/2008","dd/mm/yyyy")</f>
        <v>30/06/2008</v>
      </c>
      <c r="E13" s="11" t="s">
        <v>12</v>
      </c>
      <c r="F13" s="11" t="s">
        <v>10</v>
      </c>
    </row>
    <row r="14" spans="1:6" ht="21.75" customHeight="1">
      <c r="A14" s="10">
        <v>9</v>
      </c>
      <c r="B14" s="11" t="str">
        <f>TEXT("000209","000000")</f>
        <v>000209</v>
      </c>
      <c r="C14" s="11" t="s">
        <v>19</v>
      </c>
      <c r="D14" s="11" t="str">
        <f>TEXT("09/10/2008","dd/mm/yyyy")</f>
        <v>10/09/2008</v>
      </c>
      <c r="E14" s="11" t="s">
        <v>12</v>
      </c>
      <c r="F14" s="11" t="s">
        <v>10</v>
      </c>
    </row>
    <row r="15" spans="1:6" ht="21.75" customHeight="1">
      <c r="A15" s="10">
        <v>10</v>
      </c>
      <c r="B15" s="11" t="str">
        <f>TEXT("000221","000000")</f>
        <v>000221</v>
      </c>
      <c r="C15" s="11" t="s">
        <v>20</v>
      </c>
      <c r="D15" s="11" t="str">
        <f>TEXT("04/10/2008","dd/mm/yyyy")</f>
        <v>10/04/2008</v>
      </c>
      <c r="E15" s="11" t="s">
        <v>12</v>
      </c>
      <c r="F15" s="11" t="s">
        <v>10</v>
      </c>
    </row>
    <row r="16" spans="1:6" ht="21.75" customHeight="1">
      <c r="A16" s="10">
        <v>11</v>
      </c>
      <c r="B16" s="11" t="str">
        <f>TEXT("000227","000000")</f>
        <v>000227</v>
      </c>
      <c r="C16" s="11" t="s">
        <v>21</v>
      </c>
      <c r="D16" s="11" t="str">
        <f>TEXT("08/4/2008","dd/mm/yyyy")</f>
        <v>04/08/2008</v>
      </c>
      <c r="E16" s="11" t="s">
        <v>12</v>
      </c>
      <c r="F16" s="11" t="s">
        <v>10</v>
      </c>
    </row>
    <row r="17" spans="1:6" ht="21.75" customHeight="1">
      <c r="A17" s="10">
        <v>12</v>
      </c>
      <c r="B17" s="11" t="str">
        <f>TEXT("000233","000000")</f>
        <v>000233</v>
      </c>
      <c r="C17" s="11" t="s">
        <v>22</v>
      </c>
      <c r="D17" s="11" t="str">
        <f>TEXT("21/9/2008","dd/mm/yyyy")</f>
        <v>21/9/2008</v>
      </c>
      <c r="E17" s="11" t="s">
        <v>9</v>
      </c>
      <c r="F17" s="11" t="s">
        <v>10</v>
      </c>
    </row>
    <row r="18" spans="1:6" ht="21.75" customHeight="1">
      <c r="A18" s="10">
        <v>13</v>
      </c>
      <c r="B18" s="11" t="str">
        <f>TEXT("000234","000000")</f>
        <v>000234</v>
      </c>
      <c r="C18" s="11" t="s">
        <v>23</v>
      </c>
      <c r="D18" s="11" t="str">
        <f>TEXT("30/10/2008","dd/mm/yyyy")</f>
        <v>30/10/2008</v>
      </c>
      <c r="E18" s="11" t="s">
        <v>12</v>
      </c>
      <c r="F18" s="11" t="s">
        <v>10</v>
      </c>
    </row>
    <row r="19" spans="1:6" ht="21.75" customHeight="1">
      <c r="A19" s="10">
        <v>14</v>
      </c>
      <c r="B19" s="11" t="str">
        <f>TEXT("000235","000000")</f>
        <v>000235</v>
      </c>
      <c r="C19" s="11" t="s">
        <v>24</v>
      </c>
      <c r="D19" s="11" t="str">
        <f>TEXT("22/02/2008","dd/mm/yyyy")</f>
        <v>22/02/2008</v>
      </c>
      <c r="E19" s="11" t="s">
        <v>9</v>
      </c>
      <c r="F19" s="11" t="s">
        <v>10</v>
      </c>
    </row>
    <row r="20" spans="1:6" ht="21.75" customHeight="1">
      <c r="A20" s="10">
        <v>15</v>
      </c>
      <c r="B20" s="11" t="str">
        <f>TEXT("000273","000000")</f>
        <v>000273</v>
      </c>
      <c r="C20" s="11" t="s">
        <v>25</v>
      </c>
      <c r="D20" s="11" t="str">
        <f>TEXT("01/10/2008","dd/mm/yyyy")</f>
        <v>10/01/2008</v>
      </c>
      <c r="E20" s="11" t="s">
        <v>9</v>
      </c>
      <c r="F20" s="11" t="s">
        <v>10</v>
      </c>
    </row>
    <row r="21" spans="1:6" ht="21.75" customHeight="1">
      <c r="A21" s="10">
        <v>16</v>
      </c>
      <c r="B21" s="11" t="str">
        <f>TEXT("000274","000000")</f>
        <v>000274</v>
      </c>
      <c r="C21" s="11" t="s">
        <v>25</v>
      </c>
      <c r="D21" s="11" t="str">
        <f>TEXT("23/12/2008","dd/mm/yyyy")</f>
        <v>23/12/2008</v>
      </c>
      <c r="E21" s="11" t="s">
        <v>9</v>
      </c>
      <c r="F21" s="11" t="s">
        <v>10</v>
      </c>
    </row>
    <row r="22" spans="1:6" ht="21.75" customHeight="1">
      <c r="A22" s="10">
        <v>17</v>
      </c>
      <c r="B22" s="11" t="str">
        <f>TEXT("000278","000000")</f>
        <v>000278</v>
      </c>
      <c r="C22" s="11" t="s">
        <v>26</v>
      </c>
      <c r="D22" s="11" t="str">
        <f>TEXT("08/01/2008","dd/mm/yyyy")</f>
        <v>01/08/2008</v>
      </c>
      <c r="E22" s="11" t="s">
        <v>9</v>
      </c>
      <c r="F22" s="11" t="s">
        <v>10</v>
      </c>
    </row>
    <row r="23" spans="1:6" ht="21.75" customHeight="1">
      <c r="A23" s="10">
        <v>18</v>
      </c>
      <c r="B23" s="11" t="str">
        <f>TEXT("000292","000000")</f>
        <v>000292</v>
      </c>
      <c r="C23" s="11" t="s">
        <v>27</v>
      </c>
      <c r="D23" s="11" t="str">
        <f>TEXT("21/10/2008","dd/mm/yyyy")</f>
        <v>21/10/2008</v>
      </c>
      <c r="E23" s="11" t="s">
        <v>9</v>
      </c>
      <c r="F23" s="11" t="s">
        <v>10</v>
      </c>
    </row>
    <row r="24" spans="1:6" ht="21.75" customHeight="1">
      <c r="A24" s="10">
        <v>19</v>
      </c>
      <c r="B24" s="11" t="str">
        <f>TEXT("000293","000000")</f>
        <v>000293</v>
      </c>
      <c r="C24" s="11" t="s">
        <v>28</v>
      </c>
      <c r="D24" s="11" t="str">
        <f>TEXT("06/01/2008","dd/mm/yyyy")</f>
        <v>01/06/2008</v>
      </c>
      <c r="E24" s="11" t="s">
        <v>12</v>
      </c>
      <c r="F24" s="11" t="s">
        <v>10</v>
      </c>
    </row>
    <row r="25" spans="1:6" ht="21.75" customHeight="1">
      <c r="A25" s="10">
        <v>20</v>
      </c>
      <c r="B25" s="11" t="str">
        <f>TEXT("000300","000000")</f>
        <v>000300</v>
      </c>
      <c r="C25" s="11" t="s">
        <v>29</v>
      </c>
      <c r="D25" s="11" t="str">
        <f>TEXT("17/03/2008","dd/mm/yyyy")</f>
        <v>17/03/2008</v>
      </c>
      <c r="E25" s="11" t="s">
        <v>12</v>
      </c>
      <c r="F25" s="11" t="s">
        <v>10</v>
      </c>
    </row>
    <row r="26" spans="1:6" ht="21.75" customHeight="1">
      <c r="A26" s="10">
        <v>21</v>
      </c>
      <c r="B26" s="11" t="str">
        <f>TEXT("000301","000000")</f>
        <v>000301</v>
      </c>
      <c r="C26" s="11" t="s">
        <v>30</v>
      </c>
      <c r="D26" s="11" t="str">
        <f>TEXT("02/12/2008","dd/mm/yyyy")</f>
        <v>12/02/2008</v>
      </c>
      <c r="E26" s="11" t="s">
        <v>12</v>
      </c>
      <c r="F26" s="11" t="s">
        <v>10</v>
      </c>
    </row>
    <row r="27" spans="1:6" ht="21.75" customHeight="1">
      <c r="A27" s="10">
        <v>22</v>
      </c>
      <c r="B27" s="11" t="str">
        <f>TEXT("000377","000000")</f>
        <v>000377</v>
      </c>
      <c r="C27" s="11" t="s">
        <v>31</v>
      </c>
      <c r="D27" s="11" t="str">
        <f>TEXT("29/7/2008","dd/mm/yyyy")</f>
        <v>29/7/2008</v>
      </c>
      <c r="E27" s="11" t="s">
        <v>9</v>
      </c>
      <c r="F27" s="11" t="s">
        <v>10</v>
      </c>
    </row>
    <row r="28" spans="1:6" ht="21.75" customHeight="1">
      <c r="A28" s="10">
        <v>23</v>
      </c>
      <c r="B28" s="11" t="str">
        <f>TEXT("000380","000000")</f>
        <v>000380</v>
      </c>
      <c r="C28" s="11" t="s">
        <v>32</v>
      </c>
      <c r="D28" s="11" t="str">
        <f>TEXT("04/05/2008","dd/mm/yyyy")</f>
        <v>05/04/2008</v>
      </c>
      <c r="E28" s="11" t="s">
        <v>12</v>
      </c>
      <c r="F28" s="11" t="s">
        <v>10</v>
      </c>
    </row>
    <row r="29" spans="1:6" ht="21.75" customHeight="1">
      <c r="A29" s="10">
        <v>24</v>
      </c>
      <c r="B29" s="11" t="str">
        <f>TEXT("000428","000000")</f>
        <v>000428</v>
      </c>
      <c r="C29" s="11" t="s">
        <v>33</v>
      </c>
      <c r="D29" s="11" t="str">
        <f>TEXT("24/3/2008","dd/mm/yyyy")</f>
        <v>24/3/2008</v>
      </c>
      <c r="E29" s="11" t="s">
        <v>12</v>
      </c>
      <c r="F29" s="11" t="s">
        <v>10</v>
      </c>
    </row>
    <row r="30" spans="1:6" ht="21.75" customHeight="1">
      <c r="A30" s="10">
        <v>25</v>
      </c>
      <c r="B30" s="11" t="str">
        <f>TEXT("000565","000000")</f>
        <v>000565</v>
      </c>
      <c r="C30" s="11" t="s">
        <v>34</v>
      </c>
      <c r="D30" s="11" t="str">
        <f>TEXT("03/10/2008","dd/mm/yyyy")</f>
        <v>10/03/2008</v>
      </c>
      <c r="E30" s="11" t="s">
        <v>9</v>
      </c>
      <c r="F30" s="11" t="s">
        <v>10</v>
      </c>
    </row>
    <row r="31" spans="1:6" ht="21.75" customHeight="1">
      <c r="A31" s="10">
        <v>26</v>
      </c>
      <c r="B31" s="11" t="str">
        <f>TEXT("000578","000000")</f>
        <v>000578</v>
      </c>
      <c r="C31" s="11" t="s">
        <v>35</v>
      </c>
      <c r="D31" s="11" t="str">
        <f>TEXT("27/10/2008","dd/mm/yyyy")</f>
        <v>27/10/2008</v>
      </c>
      <c r="E31" s="11" t="s">
        <v>9</v>
      </c>
      <c r="F31" s="11" t="s">
        <v>10</v>
      </c>
    </row>
    <row r="32" spans="1:6" ht="21.75" customHeight="1">
      <c r="A32" s="10">
        <v>27</v>
      </c>
      <c r="B32" s="11" t="str">
        <f>TEXT("000602","000000")</f>
        <v>000602</v>
      </c>
      <c r="C32" s="11" t="s">
        <v>36</v>
      </c>
      <c r="D32" s="11" t="str">
        <f>TEXT("27/10/2008","dd/mm/yyyy")</f>
        <v>27/10/2008</v>
      </c>
      <c r="E32" s="11" t="s">
        <v>12</v>
      </c>
      <c r="F32" s="11" t="s">
        <v>10</v>
      </c>
    </row>
    <row r="33" spans="1:6" ht="21.75" customHeight="1">
      <c r="A33" s="10">
        <v>28</v>
      </c>
      <c r="B33" s="11" t="str">
        <f>TEXT("000603","000000")</f>
        <v>000603</v>
      </c>
      <c r="C33" s="11" t="s">
        <v>37</v>
      </c>
      <c r="D33" s="11" t="str">
        <f>TEXT("12/01/2008","dd/mm/yyyy")</f>
        <v>01/12/2008</v>
      </c>
      <c r="E33" s="11" t="s">
        <v>12</v>
      </c>
      <c r="F33" s="11" t="s">
        <v>10</v>
      </c>
    </row>
    <row r="34" spans="1:6" ht="21.75" customHeight="1">
      <c r="A34" s="10">
        <v>29</v>
      </c>
      <c r="B34" s="11" t="str">
        <f>TEXT("000805","000000")</f>
        <v>000805</v>
      </c>
      <c r="C34" s="11" t="s">
        <v>38</v>
      </c>
      <c r="D34" s="11" t="str">
        <f>TEXT("12/10/2008","dd/mm/yyyy")</f>
        <v>10/12/2008</v>
      </c>
      <c r="E34" s="11" t="s">
        <v>12</v>
      </c>
      <c r="F34" s="11" t="s">
        <v>10</v>
      </c>
    </row>
    <row r="35" spans="1:6" ht="21.75" customHeight="1">
      <c r="A35" s="10">
        <v>30</v>
      </c>
      <c r="B35" s="11" t="str">
        <f>TEXT("000826","000000")</f>
        <v>000826</v>
      </c>
      <c r="C35" s="11" t="s">
        <v>39</v>
      </c>
      <c r="D35" s="11" t="str">
        <f>TEXT("26/01/2008","dd/mm/yyyy")</f>
        <v>26/01/2008</v>
      </c>
      <c r="E35" s="11" t="s">
        <v>9</v>
      </c>
      <c r="F35" s="11" t="s">
        <v>10</v>
      </c>
    </row>
    <row r="36" spans="1:6" ht="21.75" customHeight="1">
      <c r="A36" s="10">
        <v>31</v>
      </c>
      <c r="B36" s="11" t="str">
        <f>TEXT("000863","000000")</f>
        <v>000863</v>
      </c>
      <c r="C36" s="11" t="s">
        <v>40</v>
      </c>
      <c r="D36" s="11" t="str">
        <f>TEXT("28/09/2008","dd/mm/yyyy")</f>
        <v>28/09/2008</v>
      </c>
      <c r="E36" s="11" t="s">
        <v>9</v>
      </c>
      <c r="F36" s="11" t="s">
        <v>10</v>
      </c>
    </row>
    <row r="37" spans="1:6" ht="21.75" customHeight="1">
      <c r="A37" s="10">
        <v>32</v>
      </c>
      <c r="B37" s="11" t="str">
        <f>TEXT("000879","000000")</f>
        <v>000879</v>
      </c>
      <c r="C37" s="11" t="s">
        <v>41</v>
      </c>
      <c r="D37" s="11" t="str">
        <f>TEXT("10/02/2008","dd/mm/yyyy")</f>
        <v>02/10/2008</v>
      </c>
      <c r="E37" s="11" t="s">
        <v>12</v>
      </c>
      <c r="F37" s="11" t="s">
        <v>10</v>
      </c>
    </row>
    <row r="38" spans="1:6" ht="21.75" customHeight="1">
      <c r="A38" s="10">
        <v>33</v>
      </c>
      <c r="B38" s="11" t="str">
        <f>TEXT("000891","000000")</f>
        <v>000891</v>
      </c>
      <c r="C38" s="11" t="s">
        <v>42</v>
      </c>
      <c r="D38" s="11" t="str">
        <f>TEXT("21/03/2008","dd/mm/yyyy")</f>
        <v>21/03/2008</v>
      </c>
      <c r="E38" s="11" t="s">
        <v>12</v>
      </c>
      <c r="F38" s="11" t="s">
        <v>10</v>
      </c>
    </row>
    <row r="39" spans="1:6" ht="21.75" customHeight="1">
      <c r="A39" s="10">
        <v>34</v>
      </c>
      <c r="B39" s="11" t="str">
        <f>TEXT("000902","000000")</f>
        <v>000902</v>
      </c>
      <c r="C39" s="11" t="s">
        <v>42</v>
      </c>
      <c r="D39" s="11" t="str">
        <f>TEXT("14/04/2008","dd/mm/yyyy")</f>
        <v>14/04/2008</v>
      </c>
      <c r="E39" s="11" t="s">
        <v>12</v>
      </c>
      <c r="F39" s="11" t="s">
        <v>10</v>
      </c>
    </row>
    <row r="40" spans="1:6" ht="21.75" customHeight="1">
      <c r="A40" s="10">
        <v>35</v>
      </c>
      <c r="B40" s="11" t="str">
        <f>TEXT("001006","000000")</f>
        <v>001006</v>
      </c>
      <c r="C40" s="11" t="s">
        <v>43</v>
      </c>
      <c r="D40" s="11" t="str">
        <f>TEXT("09/11/2008","dd/mm/yyyy")</f>
        <v>11/09/2008</v>
      </c>
      <c r="E40" s="11" t="s">
        <v>9</v>
      </c>
      <c r="F40" s="11" t="s">
        <v>10</v>
      </c>
    </row>
    <row r="41" spans="1:6" ht="21.75" customHeight="1">
      <c r="A41" s="10">
        <v>36</v>
      </c>
      <c r="B41" s="11" t="str">
        <f>TEXT("001131","000000")</f>
        <v>001131</v>
      </c>
      <c r="C41" s="11" t="s">
        <v>44</v>
      </c>
      <c r="D41" s="11" t="str">
        <f>TEXT("05/11/2008","dd/mm/yyyy")</f>
        <v>11/05/2008</v>
      </c>
      <c r="E41" s="11" t="s">
        <v>12</v>
      </c>
      <c r="F41" s="11" t="s">
        <v>10</v>
      </c>
    </row>
    <row r="42" spans="1:6" ht="21.75" customHeight="1">
      <c r="A42" s="10">
        <v>37</v>
      </c>
      <c r="B42" s="11" t="str">
        <f>TEXT("001241","000000")</f>
        <v>001241</v>
      </c>
      <c r="C42" s="11" t="s">
        <v>45</v>
      </c>
      <c r="D42" s="11" t="str">
        <f>TEXT("10/03/2008","dd/mm/yyyy")</f>
        <v>03/10/2008</v>
      </c>
      <c r="E42" s="11" t="s">
        <v>9</v>
      </c>
      <c r="F42" s="11" t="s">
        <v>10</v>
      </c>
    </row>
    <row r="43" spans="1:6" ht="21.75" customHeight="1">
      <c r="A43" s="10">
        <v>38</v>
      </c>
      <c r="B43" s="11" t="str">
        <f>TEXT("001247","000000")</f>
        <v>001247</v>
      </c>
      <c r="C43" s="11" t="s">
        <v>45</v>
      </c>
      <c r="D43" s="11" t="str">
        <f>TEXT("31/07/2008","dd/mm/yyyy")</f>
        <v>31/07/2008</v>
      </c>
      <c r="E43" s="11" t="s">
        <v>9</v>
      </c>
      <c r="F43" s="11" t="s">
        <v>10</v>
      </c>
    </row>
    <row r="44" spans="1:6" ht="21.75" customHeight="1">
      <c r="A44" s="10">
        <v>39</v>
      </c>
      <c r="B44" s="11" t="str">
        <f>TEXT("001271","000000")</f>
        <v>001271</v>
      </c>
      <c r="C44" s="11" t="s">
        <v>46</v>
      </c>
      <c r="D44" s="11" t="str">
        <f>TEXT("23/03/2008","dd/mm/yyyy")</f>
        <v>23/03/2008</v>
      </c>
      <c r="E44" s="11" t="s">
        <v>12</v>
      </c>
      <c r="F44" s="11" t="s">
        <v>10</v>
      </c>
    </row>
    <row r="45" spans="1:6" ht="21.75" customHeight="1">
      <c r="A45" s="10">
        <v>40</v>
      </c>
      <c r="B45" s="11" t="str">
        <f>TEXT("001280","000000")</f>
        <v>001280</v>
      </c>
      <c r="C45" s="11" t="s">
        <v>47</v>
      </c>
      <c r="D45" s="11" t="str">
        <f>TEXT("09/07/2008","dd/mm/yyyy")</f>
        <v>07/09/2008</v>
      </c>
      <c r="E45" s="11" t="s">
        <v>9</v>
      </c>
      <c r="F45" s="11" t="s">
        <v>10</v>
      </c>
    </row>
    <row r="46" spans="1:6" ht="21.75" customHeight="1">
      <c r="A46" s="10">
        <v>41</v>
      </c>
      <c r="B46" s="11" t="str">
        <f>TEXT("001288","000000")</f>
        <v>001288</v>
      </c>
      <c r="C46" s="11" t="s">
        <v>48</v>
      </c>
      <c r="D46" s="11" t="str">
        <f>TEXT("25/10/2008","dd/mm/yyyy")</f>
        <v>25/10/2008</v>
      </c>
      <c r="E46" s="11" t="s">
        <v>12</v>
      </c>
      <c r="F46" s="11" t="s">
        <v>10</v>
      </c>
    </row>
    <row r="47" spans="1:6" ht="21.75" customHeight="1">
      <c r="A47" s="10">
        <v>42</v>
      </c>
      <c r="B47" s="11" t="str">
        <f>TEXT("001326","000000")</f>
        <v>001326</v>
      </c>
      <c r="C47" s="11" t="s">
        <v>49</v>
      </c>
      <c r="D47" s="11" t="str">
        <f>TEXT("11/09/2008","dd/mm/yyyy")</f>
        <v>09/11/2008</v>
      </c>
      <c r="E47" s="11" t="s">
        <v>12</v>
      </c>
      <c r="F47" s="11" t="s">
        <v>10</v>
      </c>
    </row>
    <row r="48" spans="1:6" ht="21.75" customHeight="1">
      <c r="A48" s="10">
        <v>43</v>
      </c>
      <c r="B48" s="11" t="str">
        <f>TEXT("001370","000000")</f>
        <v>001370</v>
      </c>
      <c r="C48" s="11" t="s">
        <v>50</v>
      </c>
      <c r="D48" s="11" t="str">
        <f>TEXT("28/06/2008","dd/mm/yyyy")</f>
        <v>28/06/2008</v>
      </c>
      <c r="E48" s="11" t="s">
        <v>12</v>
      </c>
      <c r="F48" s="11" t="s">
        <v>10</v>
      </c>
    </row>
    <row r="49" spans="1:6" ht="21.75" customHeight="1">
      <c r="A49" s="10">
        <v>44</v>
      </c>
      <c r="B49" s="11" t="str">
        <f>TEXT("001416","000000")</f>
        <v>001416</v>
      </c>
      <c r="C49" s="11" t="s">
        <v>51</v>
      </c>
      <c r="D49" s="11" t="str">
        <f>TEXT("09/08/2008","dd/mm/yyyy")</f>
        <v>08/09/2008</v>
      </c>
      <c r="E49" s="11" t="s">
        <v>12</v>
      </c>
      <c r="F49" s="11" t="s">
        <v>10</v>
      </c>
    </row>
    <row r="50" spans="1:6" ht="21.75" customHeight="1">
      <c r="A50" s="10">
        <v>45</v>
      </c>
      <c r="B50" s="11" t="str">
        <f>TEXT("001462","000000")</f>
        <v>001462</v>
      </c>
      <c r="C50" s="11" t="s">
        <v>52</v>
      </c>
      <c r="D50" s="11" t="str">
        <f>TEXT("25/11/2008","dd/mm/yyyy")</f>
        <v>25/11/2008</v>
      </c>
      <c r="E50" s="11" t="s">
        <v>9</v>
      </c>
      <c r="F50" s="11" t="s">
        <v>10</v>
      </c>
    </row>
    <row r="51" spans="1:6" ht="21.75" customHeight="1">
      <c r="A51" s="10">
        <v>46</v>
      </c>
      <c r="B51" s="11" t="str">
        <f>TEXT("001499","000000")</f>
        <v>001499</v>
      </c>
      <c r="C51" s="11" t="s">
        <v>53</v>
      </c>
      <c r="D51" s="11" t="str">
        <f>TEXT("10/12/2008","dd/mm/yyyy")</f>
        <v>12/10/2008</v>
      </c>
      <c r="E51" s="11" t="s">
        <v>9</v>
      </c>
      <c r="F51" s="11" t="s">
        <v>10</v>
      </c>
    </row>
    <row r="52" spans="1:6" ht="21.75" customHeight="1">
      <c r="A52" s="10">
        <v>47</v>
      </c>
      <c r="B52" s="11" t="str">
        <f>TEXT("001539","000000")</f>
        <v>001539</v>
      </c>
      <c r="C52" s="11" t="s">
        <v>54</v>
      </c>
      <c r="D52" s="11" t="str">
        <f>TEXT("11/01/2008","dd/mm/yyyy")</f>
        <v>01/11/2008</v>
      </c>
      <c r="E52" s="11" t="s">
        <v>12</v>
      </c>
      <c r="F52" s="11" t="s">
        <v>10</v>
      </c>
    </row>
    <row r="53" spans="1:6" ht="21.75" customHeight="1">
      <c r="A53" s="10">
        <v>48</v>
      </c>
      <c r="B53" s="11" t="str">
        <f>TEXT("001694","000000")</f>
        <v>001694</v>
      </c>
      <c r="C53" s="11" t="s">
        <v>55</v>
      </c>
      <c r="D53" s="11" t="str">
        <f>TEXT("03/09/2008","dd/mm/yyyy")</f>
        <v>09/03/2008</v>
      </c>
      <c r="E53" s="11" t="s">
        <v>9</v>
      </c>
      <c r="F53" s="11" t="s">
        <v>10</v>
      </c>
    </row>
    <row r="54" spans="1:6" ht="21.75" customHeight="1">
      <c r="A54" s="10">
        <v>49</v>
      </c>
      <c r="B54" s="11" t="str">
        <f>TEXT("001756","000000")</f>
        <v>001756</v>
      </c>
      <c r="C54" s="11" t="s">
        <v>56</v>
      </c>
      <c r="D54" s="11" t="str">
        <f>TEXT("23/08/2008","dd/mm/yyyy")</f>
        <v>23/08/2008</v>
      </c>
      <c r="E54" s="11" t="s">
        <v>12</v>
      </c>
      <c r="F54" s="11" t="s">
        <v>10</v>
      </c>
    </row>
    <row r="55" spans="1:6" ht="21.75" customHeight="1">
      <c r="A55" s="10">
        <v>50</v>
      </c>
      <c r="B55" s="11" t="str">
        <f>TEXT("001820","000000")</f>
        <v>001820</v>
      </c>
      <c r="C55" s="11" t="s">
        <v>57</v>
      </c>
      <c r="D55" s="11" t="str">
        <f>TEXT("23/05/2008","dd/mm/yyyy")</f>
        <v>23/05/2008</v>
      </c>
      <c r="E55" s="11" t="s">
        <v>12</v>
      </c>
      <c r="F55" s="11" t="s">
        <v>10</v>
      </c>
    </row>
    <row r="56" spans="1:6" ht="21.75" customHeight="1">
      <c r="A56" s="10">
        <v>51</v>
      </c>
      <c r="B56" s="11" t="str">
        <f>TEXT("001833","000000")</f>
        <v>001833</v>
      </c>
      <c r="C56" s="11" t="s">
        <v>58</v>
      </c>
      <c r="D56" s="11" t="str">
        <f>TEXT("22/06/2008","dd/mm/yyyy")</f>
        <v>22/06/2008</v>
      </c>
      <c r="E56" s="11" t="s">
        <v>12</v>
      </c>
      <c r="F56" s="11" t="s">
        <v>10</v>
      </c>
    </row>
    <row r="57" spans="1:6" ht="21.75" customHeight="1">
      <c r="A57" s="10">
        <v>52</v>
      </c>
      <c r="B57" s="11" t="str">
        <f>TEXT("001866","000000")</f>
        <v>001866</v>
      </c>
      <c r="C57" s="11" t="s">
        <v>59</v>
      </c>
      <c r="D57" s="11" t="str">
        <f>TEXT("03/04/2008","dd/mm/yyyy")</f>
        <v>04/03/2008</v>
      </c>
      <c r="E57" s="11" t="s">
        <v>12</v>
      </c>
      <c r="F57" s="11" t="s">
        <v>10</v>
      </c>
    </row>
    <row r="58" spans="1:6" ht="21.75" customHeight="1">
      <c r="A58" s="10">
        <v>53</v>
      </c>
      <c r="B58" s="11" t="str">
        <f>TEXT("001935","000000")</f>
        <v>001935</v>
      </c>
      <c r="C58" s="11" t="s">
        <v>60</v>
      </c>
      <c r="D58" s="11" t="str">
        <f>TEXT("22/02/2008","dd/mm/yyyy")</f>
        <v>22/02/2008</v>
      </c>
      <c r="E58" s="11" t="s">
        <v>9</v>
      </c>
      <c r="F58" s="11" t="s">
        <v>10</v>
      </c>
    </row>
    <row r="59" spans="1:6" ht="21.75" customHeight="1">
      <c r="A59" s="10">
        <v>54</v>
      </c>
      <c r="B59" s="11" t="str">
        <f>TEXT("001936","000000")</f>
        <v>001936</v>
      </c>
      <c r="C59" s="11" t="s">
        <v>61</v>
      </c>
      <c r="D59" s="11" t="str">
        <f>TEXT("07/11/2008","dd/mm/yyyy")</f>
        <v>11/07/2008</v>
      </c>
      <c r="E59" s="11" t="s">
        <v>9</v>
      </c>
      <c r="F59" s="11" t="s">
        <v>10</v>
      </c>
    </row>
    <row r="60" spans="1:6" ht="21.75" customHeight="1">
      <c r="A60" s="10">
        <v>55</v>
      </c>
      <c r="B60" s="11" t="str">
        <f>TEXT("001938","000000")</f>
        <v>001938</v>
      </c>
      <c r="C60" s="11" t="s">
        <v>62</v>
      </c>
      <c r="D60" s="11" t="str">
        <f>TEXT("03/11/2008","dd/mm/yyyy")</f>
        <v>11/03/2008</v>
      </c>
      <c r="E60" s="11" t="s">
        <v>9</v>
      </c>
      <c r="F60" s="11" t="s">
        <v>10</v>
      </c>
    </row>
    <row r="61" spans="1:6" ht="21.75" customHeight="1">
      <c r="A61" s="10">
        <v>56</v>
      </c>
      <c r="B61" s="11" t="str">
        <f>TEXT("001989","000000")</f>
        <v>001989</v>
      </c>
      <c r="C61" s="11" t="s">
        <v>63</v>
      </c>
      <c r="D61" s="11" t="str">
        <f>TEXT("05/03/2008","dd/mm/yyyy")</f>
        <v>03/05/2008</v>
      </c>
      <c r="E61" s="11" t="s">
        <v>9</v>
      </c>
      <c r="F61" s="11" t="s">
        <v>10</v>
      </c>
    </row>
    <row r="62" spans="1:6" ht="21.75" customHeight="1">
      <c r="A62" s="10">
        <v>57</v>
      </c>
      <c r="B62" s="11" t="str">
        <f>TEXT("001991","000000")</f>
        <v>001991</v>
      </c>
      <c r="C62" s="11" t="s">
        <v>64</v>
      </c>
      <c r="D62" s="11" t="str">
        <f>TEXT("05/03/2008","dd/mm/yyyy")</f>
        <v>03/05/2008</v>
      </c>
      <c r="E62" s="11" t="s">
        <v>12</v>
      </c>
      <c r="F62" s="11" t="s">
        <v>10</v>
      </c>
    </row>
    <row r="63" spans="1:6" ht="21.75" customHeight="1">
      <c r="A63" s="10">
        <v>58</v>
      </c>
      <c r="B63" s="11" t="str">
        <f>TEXT("002051","000000")</f>
        <v>002051</v>
      </c>
      <c r="C63" s="11" t="s">
        <v>65</v>
      </c>
      <c r="D63" s="11" t="str">
        <f>TEXT("12/11/2008","dd/mm/yyyy")</f>
        <v>11/12/2008</v>
      </c>
      <c r="E63" s="11" t="s">
        <v>9</v>
      </c>
      <c r="F63" s="11" t="s">
        <v>10</v>
      </c>
    </row>
    <row r="64" spans="1:6" ht="21.75" customHeight="1">
      <c r="A64" s="10">
        <v>59</v>
      </c>
      <c r="B64" s="11" t="str">
        <f>TEXT("002111","000000")</f>
        <v>002111</v>
      </c>
      <c r="C64" s="11" t="s">
        <v>66</v>
      </c>
      <c r="D64" s="11" t="str">
        <f>TEXT("14/10/2008","dd/mm/yyyy")</f>
        <v>14/10/2008</v>
      </c>
      <c r="E64" s="11" t="s">
        <v>12</v>
      </c>
      <c r="F64" s="11" t="s">
        <v>10</v>
      </c>
    </row>
    <row r="65" spans="1:6" ht="21.75" customHeight="1">
      <c r="A65" s="10">
        <v>60</v>
      </c>
      <c r="B65" s="11" t="str">
        <f>TEXT("002134","000000")</f>
        <v>002134</v>
      </c>
      <c r="C65" s="11" t="s">
        <v>67</v>
      </c>
      <c r="D65" s="11" t="str">
        <f>TEXT("16/03/2008","dd/mm/yyyy")</f>
        <v>16/03/2008</v>
      </c>
      <c r="E65" s="11" t="s">
        <v>9</v>
      </c>
      <c r="F65" s="11" t="s">
        <v>10</v>
      </c>
    </row>
    <row r="66" spans="1:6" ht="21.75" customHeight="1">
      <c r="A66" s="10">
        <v>61</v>
      </c>
      <c r="B66" s="11" t="str">
        <f>TEXT("002187","000000")</f>
        <v>002187</v>
      </c>
      <c r="C66" s="11" t="s">
        <v>68</v>
      </c>
      <c r="D66" s="11" t="str">
        <f>TEXT("03/01/2008","dd/mm/yyyy")</f>
        <v>01/03/2008</v>
      </c>
      <c r="E66" s="11" t="s">
        <v>9</v>
      </c>
      <c r="F66" s="11" t="s">
        <v>10</v>
      </c>
    </row>
    <row r="67" spans="1:6" ht="21.75" customHeight="1">
      <c r="A67" s="10">
        <v>62</v>
      </c>
      <c r="B67" s="11" t="str">
        <f>TEXT("002243","000000")</f>
        <v>002243</v>
      </c>
      <c r="C67" s="11" t="s">
        <v>69</v>
      </c>
      <c r="D67" s="11" t="str">
        <f>TEXT("17/09/2008","dd/mm/yyyy")</f>
        <v>17/09/2008</v>
      </c>
      <c r="E67" s="11" t="s">
        <v>12</v>
      </c>
      <c r="F67" s="11" t="s">
        <v>10</v>
      </c>
    </row>
    <row r="68" spans="1:6" ht="21.75" customHeight="1">
      <c r="A68" s="10">
        <v>63</v>
      </c>
      <c r="B68" s="11" t="str">
        <f>TEXT("002309","000000")</f>
        <v>002309</v>
      </c>
      <c r="C68" s="11" t="s">
        <v>70</v>
      </c>
      <c r="D68" s="11" t="str">
        <f>TEXT("28/07/2008","dd/mm/yyyy")</f>
        <v>28/07/2008</v>
      </c>
      <c r="E68" s="11" t="s">
        <v>12</v>
      </c>
      <c r="F68" s="11" t="s">
        <v>10</v>
      </c>
    </row>
    <row r="69" spans="1:6" ht="21.75" customHeight="1">
      <c r="A69" s="10">
        <v>64</v>
      </c>
      <c r="B69" s="11" t="str">
        <f>TEXT("002310","000000")</f>
        <v>002310</v>
      </c>
      <c r="C69" s="11" t="s">
        <v>70</v>
      </c>
      <c r="D69" s="11" t="str">
        <f>TEXT("16/01/2008","dd/mm/yyyy")</f>
        <v>16/01/2008</v>
      </c>
      <c r="E69" s="11" t="s">
        <v>12</v>
      </c>
      <c r="F69" s="11" t="s">
        <v>10</v>
      </c>
    </row>
    <row r="70" spans="1:6" ht="21.75" customHeight="1">
      <c r="A70" s="10">
        <v>65</v>
      </c>
      <c r="B70" s="11" t="str">
        <f>TEXT("002370","000000")</f>
        <v>002370</v>
      </c>
      <c r="C70" s="11" t="s">
        <v>71</v>
      </c>
      <c r="D70" s="11" t="str">
        <f>TEXT("01/05/2008","dd/mm/yyyy")</f>
        <v>05/01/2008</v>
      </c>
      <c r="E70" s="11" t="s">
        <v>12</v>
      </c>
      <c r="F70" s="11" t="s">
        <v>10</v>
      </c>
    </row>
    <row r="71" spans="1:6" ht="21.75" customHeight="1">
      <c r="A71" s="10">
        <v>66</v>
      </c>
      <c r="B71" s="11" t="str">
        <f>TEXT("002391","000000")</f>
        <v>002391</v>
      </c>
      <c r="C71" s="11" t="s">
        <v>72</v>
      </c>
      <c r="D71" s="11" t="str">
        <f>TEXT("22/11/2008","dd/mm/yyyy")</f>
        <v>22/11/2008</v>
      </c>
      <c r="E71" s="11" t="s">
        <v>12</v>
      </c>
      <c r="F71" s="11" t="s">
        <v>10</v>
      </c>
    </row>
    <row r="72" spans="1:6" ht="21.75" customHeight="1">
      <c r="A72" s="10">
        <v>67</v>
      </c>
      <c r="B72" s="11" t="str">
        <f>TEXT("002393","000000")</f>
        <v>002393</v>
      </c>
      <c r="C72" s="11" t="s">
        <v>73</v>
      </c>
      <c r="D72" s="11" t="str">
        <f>TEXT("16/10/2008","dd/mm/yyyy")</f>
        <v>16/10/2008</v>
      </c>
      <c r="E72" s="11" t="s">
        <v>12</v>
      </c>
      <c r="F72" s="11" t="s">
        <v>10</v>
      </c>
    </row>
    <row r="73" spans="1:6" ht="21.75" customHeight="1">
      <c r="A73" s="10">
        <v>68</v>
      </c>
      <c r="B73" s="11" t="str">
        <f>TEXT("002409","000000")</f>
        <v>002409</v>
      </c>
      <c r="C73" s="11" t="s">
        <v>74</v>
      </c>
      <c r="D73" s="11" t="str">
        <f>TEXT("02/09/2008","dd/mm/yyyy")</f>
        <v>09/02/2008</v>
      </c>
      <c r="E73" s="11" t="s">
        <v>12</v>
      </c>
      <c r="F73" s="11" t="s">
        <v>10</v>
      </c>
    </row>
    <row r="74" spans="1:6" ht="21.75" customHeight="1">
      <c r="A74" s="10">
        <v>69</v>
      </c>
      <c r="B74" s="11" t="str">
        <f>TEXT("002412","000000")</f>
        <v>002412</v>
      </c>
      <c r="C74" s="11" t="s">
        <v>75</v>
      </c>
      <c r="D74" s="11" t="str">
        <f>TEXT("10/02/2008","dd/mm/yyyy")</f>
        <v>02/10/2008</v>
      </c>
      <c r="E74" s="11" t="s">
        <v>12</v>
      </c>
      <c r="F74" s="11" t="s">
        <v>10</v>
      </c>
    </row>
    <row r="75" spans="1:6" ht="21.75" customHeight="1">
      <c r="A75" s="10">
        <v>70</v>
      </c>
      <c r="B75" s="11" t="str">
        <f>TEXT("002414","000000")</f>
        <v>002414</v>
      </c>
      <c r="C75" s="11" t="s">
        <v>76</v>
      </c>
      <c r="D75" s="11" t="str">
        <f>TEXT("07/12/2008","dd/mm/yyyy")</f>
        <v>12/07/2008</v>
      </c>
      <c r="E75" s="11" t="s">
        <v>12</v>
      </c>
      <c r="F75" s="11" t="s">
        <v>10</v>
      </c>
    </row>
    <row r="76" spans="1:6" ht="21.75" customHeight="1">
      <c r="A76" s="10">
        <v>71</v>
      </c>
      <c r="B76" s="11" t="str">
        <f>TEXT("002432","000000")</f>
        <v>002432</v>
      </c>
      <c r="C76" s="11" t="s">
        <v>77</v>
      </c>
      <c r="D76" s="11" t="str">
        <f>TEXT("14/3/2008","dd/mm/yyyy")</f>
        <v>14/3/2008</v>
      </c>
      <c r="E76" s="11" t="s">
        <v>12</v>
      </c>
      <c r="F76" s="11" t="s">
        <v>78</v>
      </c>
    </row>
    <row r="77" spans="1:6" ht="21.75" customHeight="1">
      <c r="A77" s="10">
        <v>72</v>
      </c>
      <c r="B77" s="11" t="str">
        <f>TEXT("002506","000000")</f>
        <v>002506</v>
      </c>
      <c r="C77" s="11" t="s">
        <v>79</v>
      </c>
      <c r="D77" s="11" t="str">
        <f>TEXT("04/09/2008","dd/mm/yyyy")</f>
        <v>09/04/2008</v>
      </c>
      <c r="E77" s="11" t="s">
        <v>12</v>
      </c>
      <c r="F77" s="11" t="s">
        <v>10</v>
      </c>
    </row>
    <row r="78" spans="1:6" ht="21.75" customHeight="1">
      <c r="A78" s="10">
        <v>73</v>
      </c>
      <c r="B78" s="11" t="str">
        <f>TEXT("002602","000000")</f>
        <v>002602</v>
      </c>
      <c r="C78" s="11" t="s">
        <v>80</v>
      </c>
      <c r="D78" s="11" t="str">
        <f>TEXT("15/05/2008","dd/mm/yyyy")</f>
        <v>15/05/2008</v>
      </c>
      <c r="E78" s="11" t="s">
        <v>9</v>
      </c>
      <c r="F78" s="11" t="s">
        <v>10</v>
      </c>
    </row>
    <row r="79" spans="1:6" ht="21.75" customHeight="1">
      <c r="A79" s="10">
        <v>74</v>
      </c>
      <c r="B79" s="11" t="str">
        <f>TEXT("002608","000000")</f>
        <v>002608</v>
      </c>
      <c r="C79" s="11" t="s">
        <v>81</v>
      </c>
      <c r="D79" s="11" t="str">
        <f>TEXT("26/06/2008","dd/mm/yyyy")</f>
        <v>26/06/2008</v>
      </c>
      <c r="E79" s="11" t="s">
        <v>9</v>
      </c>
      <c r="F79" s="11" t="s">
        <v>10</v>
      </c>
    </row>
    <row r="80" spans="1:6" ht="21.75" customHeight="1">
      <c r="A80" s="10">
        <v>75</v>
      </c>
      <c r="B80" s="11" t="str">
        <f>TEXT("002775","000000")</f>
        <v>002775</v>
      </c>
      <c r="C80" s="11" t="s">
        <v>82</v>
      </c>
      <c r="D80" s="11" t="str">
        <f>TEXT("02/08/2008","dd/mm/yyyy")</f>
        <v>08/02/2008</v>
      </c>
      <c r="E80" s="11" t="s">
        <v>9</v>
      </c>
      <c r="F80" s="11" t="s">
        <v>10</v>
      </c>
    </row>
    <row r="81" spans="1:6" ht="21.75" customHeight="1">
      <c r="A81" s="10">
        <v>76</v>
      </c>
      <c r="B81" s="11" t="str">
        <f>TEXT("002810","000000")</f>
        <v>002810</v>
      </c>
      <c r="C81" s="11" t="s">
        <v>83</v>
      </c>
      <c r="D81" s="11" t="str">
        <f>TEXT("30/01/2008","dd/mm/yyyy")</f>
        <v>30/01/2008</v>
      </c>
      <c r="E81" s="11" t="s">
        <v>9</v>
      </c>
      <c r="F81" s="11" t="s">
        <v>10</v>
      </c>
    </row>
    <row r="82" spans="1:6" ht="21.75" customHeight="1">
      <c r="A82" s="10">
        <v>77</v>
      </c>
      <c r="B82" s="11" t="str">
        <f>TEXT("002851","000000")</f>
        <v>002851</v>
      </c>
      <c r="C82" s="11" t="s">
        <v>84</v>
      </c>
      <c r="D82" s="11" t="str">
        <f>TEXT("5/9/2008","dd/mm/yyyy")</f>
        <v>09/05/2008</v>
      </c>
      <c r="E82" s="11" t="s">
        <v>9</v>
      </c>
      <c r="F82" s="11" t="s">
        <v>10</v>
      </c>
    </row>
    <row r="83" spans="1:6" ht="21.75" customHeight="1">
      <c r="A83" s="10">
        <v>78</v>
      </c>
      <c r="B83" s="11" t="str">
        <f>TEXT("002872","000000")</f>
        <v>002872</v>
      </c>
      <c r="C83" s="11" t="s">
        <v>85</v>
      </c>
      <c r="D83" s="11" t="str">
        <f>TEXT("22/9/2008","dd/mm/yyyy")</f>
        <v>22/9/2008</v>
      </c>
      <c r="E83" s="11" t="s">
        <v>9</v>
      </c>
      <c r="F83" s="11" t="s">
        <v>10</v>
      </c>
    </row>
    <row r="84" spans="1:6" ht="21.75" customHeight="1">
      <c r="A84" s="10">
        <v>79</v>
      </c>
      <c r="B84" s="11" t="str">
        <f>TEXT("002875","000000")</f>
        <v>002875</v>
      </c>
      <c r="C84" s="11" t="s">
        <v>86</v>
      </c>
      <c r="D84" s="11" t="str">
        <f>TEXT("04/06/2008","dd/mm/yyyy")</f>
        <v>06/04/2008</v>
      </c>
      <c r="E84" s="11" t="s">
        <v>9</v>
      </c>
      <c r="F84" s="11" t="s">
        <v>10</v>
      </c>
    </row>
    <row r="85" spans="1:6" ht="21.75" customHeight="1">
      <c r="A85" s="10">
        <v>80</v>
      </c>
      <c r="B85" s="11" t="str">
        <f>TEXT("002955","000000")</f>
        <v>002955</v>
      </c>
      <c r="C85" s="11" t="s">
        <v>87</v>
      </c>
      <c r="D85" s="11" t="str">
        <f>TEXT("18/6/2008","dd/mm/yyyy")</f>
        <v>18/6/2008</v>
      </c>
      <c r="E85" s="11" t="s">
        <v>12</v>
      </c>
      <c r="F85" s="11" t="s">
        <v>10</v>
      </c>
    </row>
    <row r="86" spans="1:6" ht="21.75" customHeight="1">
      <c r="A86" s="10">
        <v>81</v>
      </c>
      <c r="B86" s="11" t="str">
        <f>TEXT("002957","000000")</f>
        <v>002957</v>
      </c>
      <c r="C86" s="11" t="s">
        <v>88</v>
      </c>
      <c r="D86" s="11" t="str">
        <f>TEXT("17/9/2008","dd/mm/yyyy")</f>
        <v>17/9/2008</v>
      </c>
      <c r="E86" s="11" t="s">
        <v>12</v>
      </c>
      <c r="F86" s="11" t="s">
        <v>10</v>
      </c>
    </row>
    <row r="87" spans="1:6" ht="21.75" customHeight="1">
      <c r="A87" s="10">
        <v>82</v>
      </c>
      <c r="B87" s="11" t="str">
        <f>TEXT("002964","000000")</f>
        <v>002964</v>
      </c>
      <c r="C87" s="11" t="s">
        <v>89</v>
      </c>
      <c r="D87" s="11" t="str">
        <f>TEXT("18/12/2008","dd/mm/yyyy")</f>
        <v>18/12/2008</v>
      </c>
      <c r="E87" s="11" t="s">
        <v>12</v>
      </c>
      <c r="F87" s="11" t="s">
        <v>10</v>
      </c>
    </row>
    <row r="88" spans="1:6" ht="21.75" customHeight="1">
      <c r="A88" s="10">
        <v>83</v>
      </c>
      <c r="B88" s="11" t="str">
        <f>TEXT("002977","000000")</f>
        <v>002977</v>
      </c>
      <c r="C88" s="11" t="s">
        <v>90</v>
      </c>
      <c r="D88" s="11" t="str">
        <f>TEXT("18/04/2008","dd/mm/yyyy")</f>
        <v>18/04/2008</v>
      </c>
      <c r="E88" s="11" t="s">
        <v>12</v>
      </c>
      <c r="F88" s="11" t="s">
        <v>10</v>
      </c>
    </row>
    <row r="89" spans="1:6" ht="21.75" customHeight="1">
      <c r="A89" s="10">
        <v>84</v>
      </c>
      <c r="B89" s="11" t="str">
        <f>TEXT("003069","000000")</f>
        <v>003069</v>
      </c>
      <c r="C89" s="11" t="s">
        <v>91</v>
      </c>
      <c r="D89" s="11" t="str">
        <f>TEXT("23/08/2008","dd/mm/yyyy")</f>
        <v>23/08/2008</v>
      </c>
      <c r="E89" s="11" t="s">
        <v>12</v>
      </c>
      <c r="F89" s="11" t="s">
        <v>10</v>
      </c>
    </row>
    <row r="90" spans="1:6" ht="21.75" customHeight="1">
      <c r="A90" s="10">
        <v>85</v>
      </c>
      <c r="B90" s="11" t="str">
        <f>TEXT("003074","000000")</f>
        <v>003074</v>
      </c>
      <c r="C90" s="11" t="s">
        <v>92</v>
      </c>
      <c r="D90" s="11" t="str">
        <f>TEXT("14/04/2008","dd/mm/yyyy")</f>
        <v>14/04/2008</v>
      </c>
      <c r="E90" s="11" t="s">
        <v>12</v>
      </c>
      <c r="F90" s="11" t="s">
        <v>10</v>
      </c>
    </row>
    <row r="91" spans="1:6" ht="21.75" customHeight="1">
      <c r="A91" s="10">
        <v>86</v>
      </c>
      <c r="B91" s="11" t="str">
        <f>TEXT("003094","000000")</f>
        <v>003094</v>
      </c>
      <c r="C91" s="11" t="s">
        <v>93</v>
      </c>
      <c r="D91" s="11" t="str">
        <f>TEXT("19/11/2008","dd/mm/yyyy")</f>
        <v>19/11/2008</v>
      </c>
      <c r="E91" s="11" t="s">
        <v>12</v>
      </c>
      <c r="F91" s="11" t="s">
        <v>10</v>
      </c>
    </row>
    <row r="92" spans="1:6" ht="21.75" customHeight="1">
      <c r="A92" s="10">
        <v>87</v>
      </c>
      <c r="B92" s="11" t="str">
        <f>TEXT("003111","000000")</f>
        <v>003111</v>
      </c>
      <c r="C92" s="11" t="s">
        <v>94</v>
      </c>
      <c r="D92" s="11" t="str">
        <f>TEXT("02/04/2008","dd/mm/yyyy")</f>
        <v>04/02/2008</v>
      </c>
      <c r="E92" s="11" t="s">
        <v>12</v>
      </c>
      <c r="F92" s="11" t="s">
        <v>10</v>
      </c>
    </row>
    <row r="93" spans="1:6" ht="21.75" customHeight="1">
      <c r="A93" s="10">
        <v>88</v>
      </c>
      <c r="B93" s="11" t="str">
        <f>TEXT("003151","000000")</f>
        <v>003151</v>
      </c>
      <c r="C93" s="11" t="s">
        <v>95</v>
      </c>
      <c r="D93" s="11" t="str">
        <f>TEXT("30/05/2008","dd/mm/yyyy")</f>
        <v>30/05/2008</v>
      </c>
      <c r="E93" s="11" t="s">
        <v>9</v>
      </c>
      <c r="F93" s="11" t="s">
        <v>10</v>
      </c>
    </row>
    <row r="94" spans="1:6" ht="21.75" customHeight="1">
      <c r="A94" s="10">
        <v>89</v>
      </c>
      <c r="B94" s="11" t="str">
        <f>TEXT("003170","000000")</f>
        <v>003170</v>
      </c>
      <c r="C94" s="11" t="s">
        <v>96</v>
      </c>
      <c r="D94" s="11" t="str">
        <f>TEXT("25/02/2008","dd/mm/yyyy")</f>
        <v>25/02/2008</v>
      </c>
      <c r="E94" s="11" t="s">
        <v>9</v>
      </c>
      <c r="F94" s="11" t="s">
        <v>10</v>
      </c>
    </row>
    <row r="95" spans="1:6" ht="21.75" customHeight="1">
      <c r="A95" s="10">
        <v>90</v>
      </c>
      <c r="B95" s="11" t="str">
        <f>TEXT("003216","000000")</f>
        <v>003216</v>
      </c>
      <c r="C95" s="11" t="s">
        <v>97</v>
      </c>
      <c r="D95" s="11" t="str">
        <f>TEXT("17/11/2008","dd/mm/yyyy")</f>
        <v>17/11/2008</v>
      </c>
      <c r="E95" s="11" t="s">
        <v>9</v>
      </c>
      <c r="F95" s="11" t="s">
        <v>10</v>
      </c>
    </row>
    <row r="96" spans="1:6" ht="21.75" customHeight="1">
      <c r="A96" s="10">
        <v>91</v>
      </c>
      <c r="B96" s="11" t="str">
        <f>TEXT("003234","000000")</f>
        <v>003234</v>
      </c>
      <c r="C96" s="11" t="s">
        <v>98</v>
      </c>
      <c r="D96" s="11" t="str">
        <f>TEXT("13/3/2008","dd/mm/yyyy")</f>
        <v>13/3/2008</v>
      </c>
      <c r="E96" s="11" t="s">
        <v>9</v>
      </c>
      <c r="F96" s="11" t="s">
        <v>10</v>
      </c>
    </row>
    <row r="97" spans="1:6" ht="21.75" customHeight="1">
      <c r="A97" s="10">
        <v>92</v>
      </c>
      <c r="B97" s="11" t="str">
        <f>TEXT("003296","000000")</f>
        <v>003296</v>
      </c>
      <c r="C97" s="11" t="s">
        <v>99</v>
      </c>
      <c r="D97" s="11" t="str">
        <f>TEXT("23/06/2008","dd/mm/yyyy")</f>
        <v>23/06/2008</v>
      </c>
      <c r="E97" s="11" t="s">
        <v>9</v>
      </c>
      <c r="F97" s="11" t="s">
        <v>10</v>
      </c>
    </row>
    <row r="98" spans="1:6" ht="21.75" customHeight="1">
      <c r="A98" s="10">
        <v>93</v>
      </c>
      <c r="B98" s="11" t="str">
        <f>TEXT("003351","000000")</f>
        <v>003351</v>
      </c>
      <c r="C98" s="11" t="s">
        <v>100</v>
      </c>
      <c r="D98" s="11" t="str">
        <f>TEXT("12/12/2008","dd/mm/yyyy")</f>
        <v>12/12/2008</v>
      </c>
      <c r="E98" s="11" t="s">
        <v>12</v>
      </c>
      <c r="F98" s="11" t="s">
        <v>10</v>
      </c>
    </row>
    <row r="99" spans="1:6" ht="21.75" customHeight="1">
      <c r="A99" s="10">
        <v>94</v>
      </c>
      <c r="B99" s="11" t="str">
        <f>TEXT("003365","000000")</f>
        <v>003365</v>
      </c>
      <c r="C99" s="11" t="s">
        <v>101</v>
      </c>
      <c r="D99" s="11" t="str">
        <f>TEXT("31/10/2008","dd/mm/yyyy")</f>
        <v>31/10/2008</v>
      </c>
      <c r="E99" s="11" t="s">
        <v>12</v>
      </c>
      <c r="F99" s="11" t="s">
        <v>10</v>
      </c>
    </row>
    <row r="100" spans="1:6" ht="21.75" customHeight="1">
      <c r="A100" s="10">
        <v>95</v>
      </c>
      <c r="B100" s="11" t="str">
        <f>TEXT("003391","000000")</f>
        <v>003391</v>
      </c>
      <c r="C100" s="11" t="s">
        <v>102</v>
      </c>
      <c r="D100" s="11" t="str">
        <f>TEXT("21/07/2008","dd/mm/yyyy")</f>
        <v>21/07/2008</v>
      </c>
      <c r="E100" s="11" t="s">
        <v>9</v>
      </c>
      <c r="F100" s="11" t="s">
        <v>10</v>
      </c>
    </row>
    <row r="101" spans="1:6" ht="21.75" customHeight="1">
      <c r="A101" s="10">
        <v>96</v>
      </c>
      <c r="B101" s="11" t="str">
        <f>TEXT("003426","000000")</f>
        <v>003426</v>
      </c>
      <c r="C101" s="11" t="s">
        <v>103</v>
      </c>
      <c r="D101" s="11" t="str">
        <f>TEXT("12/11/2008","dd/mm/yyyy")</f>
        <v>11/12/2008</v>
      </c>
      <c r="E101" s="11" t="s">
        <v>9</v>
      </c>
      <c r="F101" s="11" t="s">
        <v>10</v>
      </c>
    </row>
    <row r="102" spans="1:6" ht="21.75" customHeight="1">
      <c r="A102" s="10">
        <v>97</v>
      </c>
      <c r="B102" s="11" t="str">
        <f>TEXT("003503","000000")</f>
        <v>003503</v>
      </c>
      <c r="C102" s="11" t="s">
        <v>104</v>
      </c>
      <c r="D102" s="11" t="str">
        <f>TEXT("21/09/2008","dd/mm/yyyy")</f>
        <v>21/09/2008</v>
      </c>
      <c r="E102" s="11" t="s">
        <v>9</v>
      </c>
      <c r="F102" s="11" t="s">
        <v>10</v>
      </c>
    </row>
    <row r="103" spans="1:6" ht="21.75" customHeight="1">
      <c r="A103" s="10">
        <v>98</v>
      </c>
      <c r="B103" s="11" t="str">
        <f>TEXT("003519","000000")</f>
        <v>003519</v>
      </c>
      <c r="C103" s="11" t="s">
        <v>105</v>
      </c>
      <c r="D103" s="11" t="str">
        <f>TEXT("11/08/2008","dd/mm/yyyy")</f>
        <v>08/11/2008</v>
      </c>
      <c r="E103" s="11" t="s">
        <v>9</v>
      </c>
      <c r="F103" s="11" t="s">
        <v>10</v>
      </c>
    </row>
    <row r="104" spans="1:6" ht="21.75" customHeight="1">
      <c r="A104" s="10">
        <v>99</v>
      </c>
      <c r="B104" s="11" t="str">
        <f>TEXT("003606","000000")</f>
        <v>003606</v>
      </c>
      <c r="C104" s="11" t="s">
        <v>106</v>
      </c>
      <c r="D104" s="11" t="str">
        <f>TEXT("08/06/2008","dd/mm/yyyy")</f>
        <v>06/08/2008</v>
      </c>
      <c r="E104" s="11" t="s">
        <v>12</v>
      </c>
      <c r="F104" s="11" t="s">
        <v>10</v>
      </c>
    </row>
    <row r="105" spans="1:6" ht="21.75" customHeight="1">
      <c r="A105" s="10">
        <v>100</v>
      </c>
      <c r="B105" s="11" t="str">
        <f>TEXT("003610","000000")</f>
        <v>003610</v>
      </c>
      <c r="C105" s="11" t="s">
        <v>107</v>
      </c>
      <c r="D105" s="11" t="str">
        <f>TEXT("07/07/2008","dd/mm/yyyy")</f>
        <v>07/07/2008</v>
      </c>
      <c r="E105" s="11" t="s">
        <v>9</v>
      </c>
      <c r="F105" s="11" t="s">
        <v>10</v>
      </c>
    </row>
    <row r="106" spans="1:6" ht="21.75" customHeight="1">
      <c r="A106" s="10">
        <v>101</v>
      </c>
      <c r="B106" s="11" t="str">
        <f>TEXT("003617","000000")</f>
        <v>003617</v>
      </c>
      <c r="C106" s="11" t="s">
        <v>108</v>
      </c>
      <c r="D106" s="11" t="str">
        <f>TEXT("08/05/2008","dd/mm/yyyy")</f>
        <v>05/08/2008</v>
      </c>
      <c r="E106" s="11" t="s">
        <v>12</v>
      </c>
      <c r="F106" s="11" t="s">
        <v>10</v>
      </c>
    </row>
    <row r="107" spans="1:6" ht="21.75" customHeight="1">
      <c r="A107" s="10">
        <v>102</v>
      </c>
      <c r="B107" s="11" t="str">
        <f>TEXT("003618","000000")</f>
        <v>003618</v>
      </c>
      <c r="C107" s="11" t="s">
        <v>109</v>
      </c>
      <c r="D107" s="11" t="str">
        <f>TEXT("31/01/2008","dd/mm/yyyy")</f>
        <v>31/01/2008</v>
      </c>
      <c r="E107" s="11" t="s">
        <v>9</v>
      </c>
      <c r="F107" s="11" t="s">
        <v>10</v>
      </c>
    </row>
    <row r="108" spans="1:6" ht="21.75" customHeight="1">
      <c r="A108" s="10">
        <v>103</v>
      </c>
      <c r="B108" s="11" t="str">
        <f>TEXT("003656","000000")</f>
        <v>003656</v>
      </c>
      <c r="C108" s="11" t="s">
        <v>110</v>
      </c>
      <c r="D108" s="11" t="str">
        <f>TEXT("09/09/2008","dd/mm/yyyy")</f>
        <v>09/09/2008</v>
      </c>
      <c r="E108" s="11" t="s">
        <v>12</v>
      </c>
      <c r="F108" s="11" t="s">
        <v>10</v>
      </c>
    </row>
    <row r="109" spans="1:6" ht="21.75" customHeight="1">
      <c r="A109" s="10">
        <v>104</v>
      </c>
      <c r="B109" s="11" t="str">
        <f>TEXT("003668","000000")</f>
        <v>003668</v>
      </c>
      <c r="C109" s="11" t="s">
        <v>111</v>
      </c>
      <c r="D109" s="11" t="str">
        <f>TEXT("25/4/2008","dd/mm/yyyy")</f>
        <v>25/4/2008</v>
      </c>
      <c r="E109" s="11" t="s">
        <v>12</v>
      </c>
      <c r="F109" s="11" t="s">
        <v>10</v>
      </c>
    </row>
    <row r="110" spans="1:6" ht="21.75" customHeight="1">
      <c r="A110" s="10">
        <v>105</v>
      </c>
      <c r="B110" s="11" t="str">
        <f>TEXT("003670","000000")</f>
        <v>003670</v>
      </c>
      <c r="C110" s="11" t="s">
        <v>112</v>
      </c>
      <c r="D110" s="11" t="str">
        <f>TEXT("17/11/2008","dd/mm/yyyy")</f>
        <v>17/11/2008</v>
      </c>
      <c r="E110" s="11" t="s">
        <v>12</v>
      </c>
      <c r="F110" s="11" t="s">
        <v>10</v>
      </c>
    </row>
    <row r="111" spans="1:6" ht="21.75" customHeight="1">
      <c r="A111" s="10">
        <v>106</v>
      </c>
      <c r="B111" s="11" t="str">
        <f>TEXT("003678","000000")</f>
        <v>003678</v>
      </c>
      <c r="C111" s="11" t="s">
        <v>113</v>
      </c>
      <c r="D111" s="11" t="str">
        <f>TEXT("22/10/2008","dd/mm/yyyy")</f>
        <v>22/10/2008</v>
      </c>
      <c r="E111" s="11" t="s">
        <v>12</v>
      </c>
      <c r="F111" s="11" t="s">
        <v>10</v>
      </c>
    </row>
    <row r="112" spans="1:6" ht="21.75" customHeight="1">
      <c r="A112" s="10">
        <v>107</v>
      </c>
      <c r="B112" s="11" t="str">
        <f>TEXT("003715","000000")</f>
        <v>003715</v>
      </c>
      <c r="C112" s="11" t="s">
        <v>114</v>
      </c>
      <c r="D112" s="11" t="str">
        <f>TEXT("24/09/2008","dd/mm/yyyy")</f>
        <v>24/09/2008</v>
      </c>
      <c r="E112" s="11" t="s">
        <v>12</v>
      </c>
      <c r="F112" s="11" t="s">
        <v>10</v>
      </c>
    </row>
    <row r="113" spans="1:6" ht="21.75" customHeight="1">
      <c r="A113" s="10">
        <v>108</v>
      </c>
      <c r="B113" s="11" t="str">
        <f>TEXT("003730","000000")</f>
        <v>003730</v>
      </c>
      <c r="C113" s="11" t="s">
        <v>115</v>
      </c>
      <c r="D113" s="11" t="str">
        <f>TEXT("31/10/2008","dd/mm/yyyy")</f>
        <v>31/10/2008</v>
      </c>
      <c r="E113" s="11" t="s">
        <v>12</v>
      </c>
      <c r="F113" s="11" t="s">
        <v>10</v>
      </c>
    </row>
    <row r="114" spans="1:6" ht="21.75" customHeight="1">
      <c r="A114" s="10">
        <v>109</v>
      </c>
      <c r="B114" s="11" t="str">
        <f>TEXT("003754","000000")</f>
        <v>003754</v>
      </c>
      <c r="C114" s="11" t="s">
        <v>116</v>
      </c>
      <c r="D114" s="11" t="str">
        <f>TEXT("12/08/2008","dd/mm/yyyy")</f>
        <v>08/12/2008</v>
      </c>
      <c r="E114" s="11" t="s">
        <v>9</v>
      </c>
      <c r="F114" s="11" t="s">
        <v>10</v>
      </c>
    </row>
    <row r="115" spans="1:6" ht="21.75" customHeight="1">
      <c r="A115" s="10">
        <v>110</v>
      </c>
      <c r="B115" s="11" t="str">
        <f>TEXT("003796","000000")</f>
        <v>003796</v>
      </c>
      <c r="C115" s="11" t="s">
        <v>117</v>
      </c>
      <c r="D115" s="11" t="str">
        <f>TEXT("13/12/2008","dd/mm/yyyy")</f>
        <v>13/12/2008</v>
      </c>
      <c r="E115" s="11" t="s">
        <v>12</v>
      </c>
      <c r="F115" s="11" t="s">
        <v>10</v>
      </c>
    </row>
    <row r="116" spans="1:6" ht="21.75" customHeight="1">
      <c r="A116" s="10">
        <v>111</v>
      </c>
      <c r="B116" s="11" t="str">
        <f>TEXT("003831","000000")</f>
        <v>003831</v>
      </c>
      <c r="C116" s="11" t="s">
        <v>118</v>
      </c>
      <c r="D116" s="11" t="str">
        <f>TEXT("18/08/2008","dd/mm/yyyy")</f>
        <v>18/08/2008</v>
      </c>
      <c r="E116" s="11" t="s">
        <v>12</v>
      </c>
      <c r="F116" s="11" t="s">
        <v>10</v>
      </c>
    </row>
    <row r="117" spans="1:6" ht="21.75" customHeight="1">
      <c r="A117" s="10">
        <v>112</v>
      </c>
      <c r="B117" s="11" t="str">
        <f>TEXT("003882","000000")</f>
        <v>003882</v>
      </c>
      <c r="C117" s="11" t="s">
        <v>119</v>
      </c>
      <c r="D117" s="11" t="str">
        <f>TEXT("11/03/2008","dd/mm/yyyy")</f>
        <v>03/11/2008</v>
      </c>
      <c r="E117" s="11" t="s">
        <v>12</v>
      </c>
      <c r="F117" s="11" t="s">
        <v>10</v>
      </c>
    </row>
    <row r="118" spans="1:6" ht="21.75" customHeight="1">
      <c r="A118" s="10">
        <v>113</v>
      </c>
      <c r="B118" s="11" t="str">
        <f>TEXT("003905","000000")</f>
        <v>003905</v>
      </c>
      <c r="C118" s="11" t="s">
        <v>120</v>
      </c>
      <c r="D118" s="11" t="str">
        <f>TEXT("25/06/2008","dd/mm/yyyy")</f>
        <v>25/06/2008</v>
      </c>
      <c r="E118" s="11" t="s">
        <v>9</v>
      </c>
      <c r="F118" s="11" t="s">
        <v>10</v>
      </c>
    </row>
    <row r="119" spans="1:6" ht="21.75" customHeight="1">
      <c r="A119" s="10">
        <v>114</v>
      </c>
      <c r="B119" s="11" t="str">
        <f>TEXT("003940","000000")</f>
        <v>003940</v>
      </c>
      <c r="C119" s="11" t="s">
        <v>121</v>
      </c>
      <c r="D119" s="11" t="str">
        <f>TEXT("27/09/2008","dd/mm/yyyy")</f>
        <v>27/09/2008</v>
      </c>
      <c r="E119" s="11" t="s">
        <v>9</v>
      </c>
      <c r="F119" s="11" t="s">
        <v>10</v>
      </c>
    </row>
    <row r="120" spans="1:6" ht="21.75" customHeight="1">
      <c r="A120" s="10">
        <v>115</v>
      </c>
      <c r="B120" s="11" t="str">
        <f>TEXT("003961","000000")</f>
        <v>003961</v>
      </c>
      <c r="C120" s="11" t="s">
        <v>122</v>
      </c>
      <c r="D120" s="11" t="str">
        <f>TEXT("08/07/2008","dd/mm/yyyy")</f>
        <v>07/08/2008</v>
      </c>
      <c r="E120" s="11" t="s">
        <v>9</v>
      </c>
      <c r="F120" s="11" t="s">
        <v>10</v>
      </c>
    </row>
    <row r="121" spans="1:6" ht="21.75" customHeight="1">
      <c r="A121" s="10">
        <v>116</v>
      </c>
      <c r="B121" s="11" t="str">
        <f>TEXT("003997","000000")</f>
        <v>003997</v>
      </c>
      <c r="C121" s="11" t="s">
        <v>123</v>
      </c>
      <c r="D121" s="11" t="str">
        <f>TEXT("04/01/2008","dd/mm/yyyy")</f>
        <v>01/04/2008</v>
      </c>
      <c r="E121" s="11" t="s">
        <v>9</v>
      </c>
      <c r="F121" s="11" t="s">
        <v>10</v>
      </c>
    </row>
    <row r="122" spans="1:6" ht="21.75" customHeight="1">
      <c r="A122" s="10">
        <v>117</v>
      </c>
      <c r="B122" s="11" t="str">
        <f>TEXT("004015","000000")</f>
        <v>004015</v>
      </c>
      <c r="C122" s="11" t="s">
        <v>124</v>
      </c>
      <c r="D122" s="11" t="str">
        <f>TEXT("12/10/2008","dd/mm/yyyy")</f>
        <v>10/12/2008</v>
      </c>
      <c r="E122" s="11" t="s">
        <v>9</v>
      </c>
      <c r="F122" s="11" t="s">
        <v>10</v>
      </c>
    </row>
    <row r="123" spans="1:6" ht="21.75" customHeight="1">
      <c r="A123" s="10">
        <v>118</v>
      </c>
      <c r="B123" s="11" t="str">
        <f>TEXT("004020","000000")</f>
        <v>004020</v>
      </c>
      <c r="C123" s="11" t="s">
        <v>125</v>
      </c>
      <c r="D123" s="11" t="str">
        <f>TEXT("13/04/2008","dd/mm/yyyy")</f>
        <v>13/04/2008</v>
      </c>
      <c r="E123" s="11" t="s">
        <v>9</v>
      </c>
      <c r="F123" s="11" t="s">
        <v>10</v>
      </c>
    </row>
    <row r="124" spans="1:6" ht="21.75" customHeight="1">
      <c r="A124" s="10">
        <v>119</v>
      </c>
      <c r="B124" s="11" t="str">
        <f>TEXT("004053","000000")</f>
        <v>004053</v>
      </c>
      <c r="C124" s="11" t="s">
        <v>126</v>
      </c>
      <c r="D124" s="11" t="str">
        <f>TEXT("26/4/2008","dd/mm/yyyy")</f>
        <v>26/4/2008</v>
      </c>
      <c r="E124" s="11" t="s">
        <v>9</v>
      </c>
      <c r="F124" s="11" t="s">
        <v>10</v>
      </c>
    </row>
    <row r="125" spans="1:6" ht="21.75" customHeight="1">
      <c r="A125" s="10">
        <v>120</v>
      </c>
      <c r="B125" s="11" t="str">
        <f>TEXT("004076","000000")</f>
        <v>004076</v>
      </c>
      <c r="C125" s="11" t="s">
        <v>127</v>
      </c>
      <c r="D125" s="11" t="str">
        <f>TEXT("08/01/2008","dd/mm/yyyy")</f>
        <v>01/08/2008</v>
      </c>
      <c r="E125" s="11" t="s">
        <v>9</v>
      </c>
      <c r="F125" s="11" t="s">
        <v>10</v>
      </c>
    </row>
    <row r="126" spans="1:6" ht="21.75" customHeight="1">
      <c r="A126" s="10">
        <v>121</v>
      </c>
      <c r="B126" s="11" t="str">
        <f>TEXT("004116","000000")</f>
        <v>004116</v>
      </c>
      <c r="C126" s="11" t="s">
        <v>128</v>
      </c>
      <c r="D126" s="11" t="str">
        <f>TEXT("13/8/2008","dd/mm/yyyy")</f>
        <v>13/8/2008</v>
      </c>
      <c r="E126" s="11" t="s">
        <v>9</v>
      </c>
      <c r="F126" s="11" t="s">
        <v>10</v>
      </c>
    </row>
    <row r="127" spans="1:6" ht="21.75" customHeight="1">
      <c r="A127" s="10">
        <v>122</v>
      </c>
      <c r="B127" s="11" t="str">
        <f>TEXT("004138","000000")</f>
        <v>004138</v>
      </c>
      <c r="C127" s="11" t="s">
        <v>129</v>
      </c>
      <c r="D127" s="11" t="str">
        <f>TEXT("14/08/2008","dd/mm/yyyy")</f>
        <v>14/08/2008</v>
      </c>
      <c r="E127" s="11" t="s">
        <v>9</v>
      </c>
      <c r="F127" s="11" t="s">
        <v>10</v>
      </c>
    </row>
    <row r="128" spans="1:6" ht="21.75" customHeight="1">
      <c r="A128" s="10">
        <v>123</v>
      </c>
      <c r="B128" s="11" t="str">
        <f>TEXT("004162","000000")</f>
        <v>004162</v>
      </c>
      <c r="C128" s="11" t="s">
        <v>130</v>
      </c>
      <c r="D128" s="11" t="str">
        <f>TEXT("03/01/2008","dd/mm/yyyy")</f>
        <v>01/03/2008</v>
      </c>
      <c r="E128" s="11" t="s">
        <v>9</v>
      </c>
      <c r="F128" s="11" t="s">
        <v>10</v>
      </c>
    </row>
    <row r="129" spans="1:6" ht="21.75" customHeight="1">
      <c r="A129" s="10">
        <v>124</v>
      </c>
      <c r="B129" s="11" t="str">
        <f>TEXT("004167","000000")</f>
        <v>004167</v>
      </c>
      <c r="C129" s="11" t="s">
        <v>131</v>
      </c>
      <c r="D129" s="11" t="str">
        <f>TEXT("08/10/2008","dd/mm/yyyy")</f>
        <v>10/08/2008</v>
      </c>
      <c r="E129" s="11" t="s">
        <v>9</v>
      </c>
      <c r="F129" s="11" t="s">
        <v>10</v>
      </c>
    </row>
    <row r="130" spans="1:6" ht="21.75" customHeight="1">
      <c r="A130" s="10">
        <v>125</v>
      </c>
      <c r="B130" s="11" t="str">
        <f>TEXT("004201","000000")</f>
        <v>004201</v>
      </c>
      <c r="C130" s="11" t="s">
        <v>132</v>
      </c>
      <c r="D130" s="11" t="str">
        <f>TEXT("07/08/2008","dd/mm/yyyy")</f>
        <v>08/07/2008</v>
      </c>
      <c r="E130" s="11" t="s">
        <v>9</v>
      </c>
      <c r="F130" s="11" t="s">
        <v>10</v>
      </c>
    </row>
    <row r="131" spans="1:6" ht="21.75" customHeight="1">
      <c r="A131" s="10">
        <v>126</v>
      </c>
      <c r="B131" s="11" t="str">
        <f>TEXT("004203","000000")</f>
        <v>004203</v>
      </c>
      <c r="C131" s="11" t="s">
        <v>133</v>
      </c>
      <c r="D131" s="11" t="str">
        <f>TEXT("10/05/2008","dd/mm/yyyy")</f>
        <v>05/10/2008</v>
      </c>
      <c r="E131" s="11" t="s">
        <v>9</v>
      </c>
      <c r="F131" s="11" t="s">
        <v>10</v>
      </c>
    </row>
    <row r="132" spans="1:6" ht="21.75" customHeight="1">
      <c r="A132" s="10">
        <v>127</v>
      </c>
      <c r="B132" s="11" t="str">
        <f>TEXT("004214","000000")</f>
        <v>004214</v>
      </c>
      <c r="C132" s="11" t="s">
        <v>134</v>
      </c>
      <c r="D132" s="11" t="str">
        <f>TEXT("05/12/2008","dd/mm/yyyy")</f>
        <v>12/05/2008</v>
      </c>
      <c r="E132" s="11" t="s">
        <v>9</v>
      </c>
      <c r="F132" s="11" t="s">
        <v>10</v>
      </c>
    </row>
    <row r="133" spans="1:6" ht="21.75" customHeight="1">
      <c r="A133" s="10">
        <v>128</v>
      </c>
      <c r="B133" s="11" t="str">
        <f>TEXT("004257","000000")</f>
        <v>004257</v>
      </c>
      <c r="C133" s="11" t="s">
        <v>135</v>
      </c>
      <c r="D133" s="11" t="str">
        <f>TEXT("25/08/2008","dd/mm/yyyy")</f>
        <v>25/08/2008</v>
      </c>
      <c r="E133" s="11" t="s">
        <v>9</v>
      </c>
      <c r="F133" s="11" t="s">
        <v>10</v>
      </c>
    </row>
    <row r="134" spans="1:6" ht="21.75" customHeight="1">
      <c r="A134" s="10">
        <v>129</v>
      </c>
      <c r="B134" s="11" t="str">
        <f>TEXT("004352","000000")</f>
        <v>004352</v>
      </c>
      <c r="C134" s="11" t="s">
        <v>136</v>
      </c>
      <c r="D134" s="11" t="str">
        <f>TEXT("14/08/2008","dd/mm/yyyy")</f>
        <v>14/08/2008</v>
      </c>
      <c r="E134" s="11" t="s">
        <v>9</v>
      </c>
      <c r="F134" s="11" t="s">
        <v>10</v>
      </c>
    </row>
    <row r="135" spans="1:6" ht="21.75" customHeight="1">
      <c r="A135" s="10">
        <v>130</v>
      </c>
      <c r="B135" s="11" t="str">
        <f>TEXT("004458","000000")</f>
        <v>004458</v>
      </c>
      <c r="C135" s="11" t="s">
        <v>137</v>
      </c>
      <c r="D135" s="11" t="str">
        <f>TEXT("20/02/2008","dd/mm/yyyy")</f>
        <v>20/02/2008</v>
      </c>
      <c r="E135" s="11" t="s">
        <v>9</v>
      </c>
      <c r="F135" s="11" t="s">
        <v>10</v>
      </c>
    </row>
    <row r="136" spans="1:6" ht="21.75" customHeight="1">
      <c r="A136" s="10">
        <v>131</v>
      </c>
      <c r="B136" s="11" t="str">
        <f>TEXT("004462","000000")</f>
        <v>004462</v>
      </c>
      <c r="C136" s="11" t="s">
        <v>138</v>
      </c>
      <c r="D136" s="11" t="str">
        <f>TEXT("25/01/2008","dd/mm/yyyy")</f>
        <v>25/01/2008</v>
      </c>
      <c r="E136" s="11" t="s">
        <v>9</v>
      </c>
      <c r="F136" s="11" t="s">
        <v>10</v>
      </c>
    </row>
    <row r="137" spans="1:6" ht="21.75" customHeight="1">
      <c r="A137" s="10">
        <v>132</v>
      </c>
      <c r="B137" s="11" t="str">
        <f>TEXT("004473","000000")</f>
        <v>004473</v>
      </c>
      <c r="C137" s="11" t="s">
        <v>139</v>
      </c>
      <c r="D137" s="11" t="str">
        <f>TEXT("07/02/2008","dd/mm/yyyy")</f>
        <v>02/07/2008</v>
      </c>
      <c r="E137" s="11" t="s">
        <v>9</v>
      </c>
      <c r="F137" s="11" t="s">
        <v>10</v>
      </c>
    </row>
    <row r="138" spans="1:6" ht="21.75" customHeight="1">
      <c r="A138" s="10">
        <v>133</v>
      </c>
      <c r="B138" s="11" t="str">
        <f>TEXT("004520","000000")</f>
        <v>004520</v>
      </c>
      <c r="C138" s="11" t="s">
        <v>140</v>
      </c>
      <c r="D138" s="11" t="str">
        <f>TEXT("23/02/2008","dd/mm/yyyy")</f>
        <v>23/02/2008</v>
      </c>
      <c r="E138" s="11" t="s">
        <v>9</v>
      </c>
      <c r="F138" s="11" t="s">
        <v>10</v>
      </c>
    </row>
    <row r="139" spans="1:6" ht="21.75" customHeight="1">
      <c r="A139" s="10">
        <v>134</v>
      </c>
      <c r="B139" s="11" t="str">
        <f>TEXT("004617","000000")</f>
        <v>004617</v>
      </c>
      <c r="C139" s="11" t="s">
        <v>141</v>
      </c>
      <c r="D139" s="11" t="str">
        <f>TEXT("01/02/2008","dd/mm/yyyy")</f>
        <v>02/01/2008</v>
      </c>
      <c r="E139" s="11" t="s">
        <v>9</v>
      </c>
      <c r="F139" s="11" t="s">
        <v>10</v>
      </c>
    </row>
    <row r="140" spans="1:6" ht="21.75" customHeight="1">
      <c r="A140" s="10">
        <v>135</v>
      </c>
      <c r="B140" s="11" t="str">
        <f>TEXT("004632","000000")</f>
        <v>004632</v>
      </c>
      <c r="C140" s="11" t="s">
        <v>142</v>
      </c>
      <c r="D140" s="11" t="str">
        <f>TEXT("27/12/2008","dd/mm/yyyy")</f>
        <v>27/12/2008</v>
      </c>
      <c r="E140" s="11" t="s">
        <v>12</v>
      </c>
      <c r="F140" s="11" t="s">
        <v>10</v>
      </c>
    </row>
    <row r="141" spans="1:6" ht="21.75" customHeight="1">
      <c r="A141" s="10">
        <v>136</v>
      </c>
      <c r="B141" s="11" t="str">
        <f>TEXT("004642","000000")</f>
        <v>004642</v>
      </c>
      <c r="C141" s="11" t="s">
        <v>143</v>
      </c>
      <c r="D141" s="11" t="str">
        <f>TEXT("29/01/2008","dd/mm/yyyy")</f>
        <v>29/01/2008</v>
      </c>
      <c r="E141" s="11" t="s">
        <v>12</v>
      </c>
      <c r="F141" s="11" t="s">
        <v>10</v>
      </c>
    </row>
    <row r="142" spans="1:6" ht="21.75" customHeight="1">
      <c r="A142" s="10">
        <v>137</v>
      </c>
      <c r="B142" s="11" t="str">
        <f>TEXT("004704","000000")</f>
        <v>004704</v>
      </c>
      <c r="C142" s="11" t="s">
        <v>144</v>
      </c>
      <c r="D142" s="11" t="str">
        <f>TEXT("26/07/2008","dd/mm/yyyy")</f>
        <v>26/07/2008</v>
      </c>
      <c r="E142" s="11" t="s">
        <v>12</v>
      </c>
      <c r="F142" s="11" t="s">
        <v>10</v>
      </c>
    </row>
    <row r="143" spans="1:6" ht="21.75" customHeight="1">
      <c r="A143" s="10">
        <v>138</v>
      </c>
      <c r="B143" s="11" t="str">
        <f>TEXT("004711","000000")</f>
        <v>004711</v>
      </c>
      <c r="C143" s="11" t="s">
        <v>145</v>
      </c>
      <c r="D143" s="11" t="str">
        <f>TEXT("09/02/2008","dd/mm/yyyy")</f>
        <v>02/09/2008</v>
      </c>
      <c r="E143" s="11" t="s">
        <v>12</v>
      </c>
      <c r="F143" s="11" t="s">
        <v>10</v>
      </c>
    </row>
    <row r="144" spans="1:6" ht="21.75" customHeight="1">
      <c r="A144" s="10">
        <v>139</v>
      </c>
      <c r="B144" s="11" t="str">
        <f>TEXT("004782","000000")</f>
        <v>004782</v>
      </c>
      <c r="C144" s="11" t="s">
        <v>146</v>
      </c>
      <c r="D144" s="11" t="str">
        <f>TEXT("10/09/2008","dd/mm/yyyy")</f>
        <v>09/10/2008</v>
      </c>
      <c r="E144" s="11" t="s">
        <v>12</v>
      </c>
      <c r="F144" s="11" t="s">
        <v>10</v>
      </c>
    </row>
    <row r="145" spans="1:6" ht="21.75" customHeight="1">
      <c r="A145" s="10">
        <v>140</v>
      </c>
      <c r="B145" s="11" t="str">
        <f>TEXT("004845","000000")</f>
        <v>004845</v>
      </c>
      <c r="C145" s="11" t="s">
        <v>147</v>
      </c>
      <c r="D145" s="11" t="str">
        <f>TEXT("21/02/2008","dd/mm/yyyy")</f>
        <v>21/02/2008</v>
      </c>
      <c r="E145" s="11" t="s">
        <v>12</v>
      </c>
      <c r="F145" s="11" t="s">
        <v>10</v>
      </c>
    </row>
    <row r="146" spans="1:6" ht="21.75" customHeight="1">
      <c r="A146" s="10">
        <v>141</v>
      </c>
      <c r="B146" s="11" t="str">
        <f>TEXT("004846","000000")</f>
        <v>004846</v>
      </c>
      <c r="C146" s="11" t="s">
        <v>148</v>
      </c>
      <c r="D146" s="11" t="str">
        <f>TEXT("23/03/2008","dd/mm/yyyy")</f>
        <v>23/03/2008</v>
      </c>
      <c r="E146" s="11" t="s">
        <v>9</v>
      </c>
      <c r="F146" s="11" t="s">
        <v>10</v>
      </c>
    </row>
    <row r="147" spans="1:6" ht="21.75" customHeight="1">
      <c r="A147" s="10">
        <v>142</v>
      </c>
      <c r="B147" s="11" t="str">
        <f>TEXT("004868","000000")</f>
        <v>004868</v>
      </c>
      <c r="C147" s="11" t="s">
        <v>149</v>
      </c>
      <c r="D147" s="11" t="str">
        <f>TEXT("26/12/2008","dd/mm/yyyy")</f>
        <v>26/12/2008</v>
      </c>
      <c r="E147" s="11" t="s">
        <v>9</v>
      </c>
      <c r="F147" s="11" t="s">
        <v>10</v>
      </c>
    </row>
    <row r="148" spans="1:6" ht="21.75" customHeight="1">
      <c r="A148" s="10">
        <v>143</v>
      </c>
      <c r="B148" s="11" t="str">
        <f>TEXT("004889","000000")</f>
        <v>004889</v>
      </c>
      <c r="C148" s="11" t="s">
        <v>150</v>
      </c>
      <c r="D148" s="11" t="str">
        <f>TEXT("29/03/2008","dd/mm/yyyy")</f>
        <v>29/03/2008</v>
      </c>
      <c r="E148" s="11" t="s">
        <v>12</v>
      </c>
      <c r="F148" s="11" t="s">
        <v>10</v>
      </c>
    </row>
    <row r="149" spans="1:6" ht="21.75" customHeight="1">
      <c r="A149" s="10">
        <v>144</v>
      </c>
      <c r="B149" s="11" t="str">
        <f>TEXT("004905","000000")</f>
        <v>004905</v>
      </c>
      <c r="C149" s="11" t="s">
        <v>151</v>
      </c>
      <c r="D149" s="11" t="str">
        <f>TEXT("26/12/2008","dd/mm/yyyy")</f>
        <v>26/12/2008</v>
      </c>
      <c r="E149" s="11" t="s">
        <v>12</v>
      </c>
      <c r="F149" s="11" t="s">
        <v>10</v>
      </c>
    </row>
    <row r="150" spans="1:6" ht="21.75" customHeight="1">
      <c r="A150" s="10">
        <v>145</v>
      </c>
      <c r="B150" s="11" t="str">
        <f>TEXT("004909","000000")</f>
        <v>004909</v>
      </c>
      <c r="C150" s="11" t="s">
        <v>152</v>
      </c>
      <c r="D150" s="11" t="str">
        <f>TEXT("22/08/2008","dd/mm/yyyy")</f>
        <v>22/08/2008</v>
      </c>
      <c r="E150" s="11" t="s">
        <v>9</v>
      </c>
      <c r="F150" s="11" t="s">
        <v>10</v>
      </c>
    </row>
    <row r="151" spans="1:6" ht="21.75" customHeight="1">
      <c r="A151" s="10">
        <v>146</v>
      </c>
      <c r="B151" s="11" t="str">
        <f>TEXT("004949","000000")</f>
        <v>004949</v>
      </c>
      <c r="C151" s="11" t="s">
        <v>153</v>
      </c>
      <c r="D151" s="11" t="str">
        <f>TEXT("04/7/2008","dd/mm/yyyy")</f>
        <v>07/04/2008</v>
      </c>
      <c r="E151" s="11" t="s">
        <v>12</v>
      </c>
      <c r="F151" s="11" t="s">
        <v>10</v>
      </c>
    </row>
    <row r="152" spans="1:6" ht="21.75" customHeight="1">
      <c r="A152" s="10">
        <v>147</v>
      </c>
      <c r="B152" s="11" t="str">
        <f>TEXT("004953","000000")</f>
        <v>004953</v>
      </c>
      <c r="C152" s="11" t="s">
        <v>154</v>
      </c>
      <c r="D152" s="11" t="str">
        <f>TEXT("28/3/2008","dd/mm/yyyy")</f>
        <v>28/3/2008</v>
      </c>
      <c r="E152" s="11" t="s">
        <v>9</v>
      </c>
      <c r="F152" s="11" t="s">
        <v>10</v>
      </c>
    </row>
    <row r="153" spans="1:6" ht="21.75" customHeight="1">
      <c r="A153" s="10">
        <v>148</v>
      </c>
      <c r="B153" s="11" t="str">
        <f>TEXT("004967","000000")</f>
        <v>004967</v>
      </c>
      <c r="C153" s="11" t="s">
        <v>155</v>
      </c>
      <c r="D153" s="11" t="str">
        <f>TEXT("25/08/2008","dd/mm/yyyy")</f>
        <v>25/08/2008</v>
      </c>
      <c r="E153" s="11" t="s">
        <v>12</v>
      </c>
      <c r="F153" s="11" t="s">
        <v>10</v>
      </c>
    </row>
    <row r="154" spans="1:6" ht="21.75" customHeight="1">
      <c r="A154" s="10">
        <v>149</v>
      </c>
      <c r="B154" s="11" t="str">
        <f>TEXT("005011","000000")</f>
        <v>005011</v>
      </c>
      <c r="C154" s="11" t="s">
        <v>156</v>
      </c>
      <c r="D154" s="11" t="str">
        <f>TEXT("02/02/2008","dd/mm/yyyy")</f>
        <v>02/02/2008</v>
      </c>
      <c r="E154" s="11" t="s">
        <v>12</v>
      </c>
      <c r="F154" s="11" t="s">
        <v>10</v>
      </c>
    </row>
    <row r="155" spans="1:6" ht="21.75" customHeight="1">
      <c r="A155" s="10">
        <v>150</v>
      </c>
      <c r="B155" s="11" t="str">
        <f>TEXT("005012","000000")</f>
        <v>005012</v>
      </c>
      <c r="C155" s="11" t="s">
        <v>157</v>
      </c>
      <c r="D155" s="11" t="str">
        <f>TEXT("16/01/2008","dd/mm/yyyy")</f>
        <v>16/01/2008</v>
      </c>
      <c r="E155" s="11" t="s">
        <v>12</v>
      </c>
      <c r="F155" s="11" t="s">
        <v>10</v>
      </c>
    </row>
    <row r="156" spans="1:6" ht="21.75" customHeight="1">
      <c r="A156" s="10">
        <v>151</v>
      </c>
      <c r="B156" s="11" t="str">
        <f>TEXT("005060","000000")</f>
        <v>005060</v>
      </c>
      <c r="C156" s="11" t="s">
        <v>158</v>
      </c>
      <c r="D156" s="11" t="str">
        <f>TEXT("15/10/2008","dd/mm/yyyy")</f>
        <v>15/10/2008</v>
      </c>
      <c r="E156" s="11" t="s">
        <v>9</v>
      </c>
      <c r="F156" s="11" t="s">
        <v>10</v>
      </c>
    </row>
    <row r="157" spans="1:6" ht="21.75" customHeight="1">
      <c r="A157" s="10">
        <v>152</v>
      </c>
      <c r="B157" s="11" t="str">
        <f>TEXT("005123","000000")</f>
        <v>005123</v>
      </c>
      <c r="C157" s="11" t="s">
        <v>159</v>
      </c>
      <c r="D157" s="11" t="str">
        <f>TEXT("27/05/2008","dd/mm/yyyy")</f>
        <v>27/05/2008</v>
      </c>
      <c r="E157" s="11" t="s">
        <v>9</v>
      </c>
      <c r="F157" s="11" t="s">
        <v>10</v>
      </c>
    </row>
    <row r="158" spans="1:6" ht="21.75" customHeight="1">
      <c r="A158" s="10">
        <v>153</v>
      </c>
      <c r="B158" s="11" t="str">
        <f>TEXT("005126","000000")</f>
        <v>005126</v>
      </c>
      <c r="C158" s="11" t="s">
        <v>160</v>
      </c>
      <c r="D158" s="11" t="str">
        <f>TEXT("19/02/2008","dd/mm/yyyy")</f>
        <v>19/02/2008</v>
      </c>
      <c r="E158" s="11" t="s">
        <v>9</v>
      </c>
      <c r="F158" s="11" t="s">
        <v>10</v>
      </c>
    </row>
    <row r="159" spans="1:6" ht="21.75" customHeight="1">
      <c r="A159" s="10">
        <v>154</v>
      </c>
      <c r="B159" s="11" t="str">
        <f>TEXT("005162","000000")</f>
        <v>005162</v>
      </c>
      <c r="C159" s="11" t="s">
        <v>161</v>
      </c>
      <c r="D159" s="11" t="str">
        <f>TEXT("15/01/2008","dd/mm/yyyy")</f>
        <v>15/01/2008</v>
      </c>
      <c r="E159" s="11" t="s">
        <v>12</v>
      </c>
      <c r="F159" s="11" t="s">
        <v>10</v>
      </c>
    </row>
    <row r="160" spans="1:6" ht="21.75" customHeight="1">
      <c r="A160" s="10">
        <v>155</v>
      </c>
      <c r="B160" s="11" t="str">
        <f>TEXT("005187","000000")</f>
        <v>005187</v>
      </c>
      <c r="C160" s="11" t="s">
        <v>162</v>
      </c>
      <c r="D160" s="11" t="str">
        <f>TEXT("28/02/2008","dd/mm/yyyy")</f>
        <v>28/02/2008</v>
      </c>
      <c r="E160" s="11" t="s">
        <v>12</v>
      </c>
      <c r="F160" s="11" t="s">
        <v>10</v>
      </c>
    </row>
    <row r="161" spans="1:6" ht="21.75" customHeight="1">
      <c r="A161" s="10">
        <v>156</v>
      </c>
      <c r="B161" s="11" t="str">
        <f>TEXT("005203","000000")</f>
        <v>005203</v>
      </c>
      <c r="C161" s="11" t="s">
        <v>163</v>
      </c>
      <c r="D161" s="11" t="str">
        <f>TEXT("16/08/2008","dd/mm/yyyy")</f>
        <v>16/08/2008</v>
      </c>
      <c r="E161" s="11" t="s">
        <v>9</v>
      </c>
      <c r="F161" s="11" t="s">
        <v>10</v>
      </c>
    </row>
    <row r="162" spans="1:6" ht="21.75" customHeight="1">
      <c r="A162" s="10">
        <v>157</v>
      </c>
      <c r="B162" s="11" t="str">
        <f>TEXT("005257","000000")</f>
        <v>005257</v>
      </c>
      <c r="C162" s="11" t="s">
        <v>164</v>
      </c>
      <c r="D162" s="11" t="str">
        <f>TEXT("11/11/2008","dd/mm/yyyy")</f>
        <v>11/11/2008</v>
      </c>
      <c r="E162" s="11" t="s">
        <v>12</v>
      </c>
      <c r="F162" s="11" t="s">
        <v>10</v>
      </c>
    </row>
    <row r="163" spans="1:6" ht="21.75" customHeight="1">
      <c r="A163" s="10">
        <v>158</v>
      </c>
      <c r="B163" s="11" t="str">
        <f>TEXT("005263","000000")</f>
        <v>005263</v>
      </c>
      <c r="C163" s="11" t="s">
        <v>165</v>
      </c>
      <c r="D163" s="11" t="str">
        <f>TEXT("26/02/2008","dd/mm/yyyy")</f>
        <v>26/02/2008</v>
      </c>
      <c r="E163" s="11" t="s">
        <v>12</v>
      </c>
      <c r="F163" s="11" t="s">
        <v>10</v>
      </c>
    </row>
    <row r="164" spans="1:6" ht="21.75" customHeight="1">
      <c r="A164" s="10">
        <v>159</v>
      </c>
      <c r="B164" s="11" t="str">
        <f>TEXT("005284","000000")</f>
        <v>005284</v>
      </c>
      <c r="C164" s="11" t="s">
        <v>166</v>
      </c>
      <c r="D164" s="11" t="str">
        <f>TEXT("21/03/2008","dd/mm/yyyy")</f>
        <v>21/03/2008</v>
      </c>
      <c r="E164" s="11" t="s">
        <v>12</v>
      </c>
      <c r="F164" s="11" t="s">
        <v>10</v>
      </c>
    </row>
    <row r="165" spans="1:6" ht="21.75" customHeight="1">
      <c r="A165" s="10">
        <v>160</v>
      </c>
      <c r="B165" s="11" t="str">
        <f>TEXT("005310","000000")</f>
        <v>005310</v>
      </c>
      <c r="C165" s="11" t="s">
        <v>167</v>
      </c>
      <c r="D165" s="11" t="str">
        <f>TEXT("17/07/2008","dd/mm/yyyy")</f>
        <v>17/07/2008</v>
      </c>
      <c r="E165" s="11" t="s">
        <v>12</v>
      </c>
      <c r="F165" s="11" t="s">
        <v>10</v>
      </c>
    </row>
    <row r="166" spans="1:6" ht="21.75" customHeight="1">
      <c r="A166" s="10">
        <v>161</v>
      </c>
      <c r="B166" s="11" t="str">
        <f>TEXT("005338","000000")</f>
        <v>005338</v>
      </c>
      <c r="C166" s="11" t="s">
        <v>168</v>
      </c>
      <c r="D166" s="11" t="str">
        <f>TEXT("12/09/2008","dd/mm/yyyy")</f>
        <v>09/12/2008</v>
      </c>
      <c r="E166" s="11" t="s">
        <v>12</v>
      </c>
      <c r="F166" s="11" t="s">
        <v>10</v>
      </c>
    </row>
    <row r="167" spans="1:6" ht="21.75" customHeight="1">
      <c r="A167" s="10">
        <v>162</v>
      </c>
      <c r="B167" s="11" t="str">
        <f>TEXT("005342","000000")</f>
        <v>005342</v>
      </c>
      <c r="C167" s="11" t="s">
        <v>169</v>
      </c>
      <c r="D167" s="11" t="str">
        <f>TEXT("08/07/2008","dd/mm/yyyy")</f>
        <v>07/08/2008</v>
      </c>
      <c r="E167" s="11" t="s">
        <v>12</v>
      </c>
      <c r="F167" s="11" t="s">
        <v>10</v>
      </c>
    </row>
    <row r="168" spans="1:6" ht="21.75" customHeight="1">
      <c r="A168" s="10">
        <v>163</v>
      </c>
      <c r="B168" s="11" t="str">
        <f>TEXT("005362","000000")</f>
        <v>005362</v>
      </c>
      <c r="C168" s="11" t="s">
        <v>170</v>
      </c>
      <c r="D168" s="11" t="str">
        <f>TEXT("20/08/2008","dd/mm/yyyy")</f>
        <v>20/08/2008</v>
      </c>
      <c r="E168" s="11" t="s">
        <v>12</v>
      </c>
      <c r="F168" s="11" t="s">
        <v>10</v>
      </c>
    </row>
    <row r="169" spans="1:6" ht="21.75" customHeight="1">
      <c r="A169" s="10">
        <v>164</v>
      </c>
      <c r="B169" s="11" t="str">
        <f>TEXT("005373","000000")</f>
        <v>005373</v>
      </c>
      <c r="C169" s="11" t="s">
        <v>171</v>
      </c>
      <c r="D169" s="11" t="str">
        <f>TEXT("04/09/2008","dd/mm/yyyy")</f>
        <v>09/04/2008</v>
      </c>
      <c r="E169" s="11" t="s">
        <v>9</v>
      </c>
      <c r="F169" s="11" t="s">
        <v>10</v>
      </c>
    </row>
    <row r="170" spans="1:6" ht="21.75" customHeight="1">
      <c r="A170" s="10">
        <v>165</v>
      </c>
      <c r="B170" s="11" t="str">
        <f>TEXT("005406","000000")</f>
        <v>005406</v>
      </c>
      <c r="C170" s="11" t="s">
        <v>172</v>
      </c>
      <c r="D170" s="11" t="str">
        <f>TEXT("17/11/2008","dd/mm/yyyy")</f>
        <v>17/11/2008</v>
      </c>
      <c r="E170" s="11" t="s">
        <v>12</v>
      </c>
      <c r="F170" s="11" t="s">
        <v>10</v>
      </c>
    </row>
    <row r="171" spans="1:6" ht="21.75" customHeight="1">
      <c r="A171" s="10">
        <v>166</v>
      </c>
      <c r="B171" s="11" t="str">
        <f>TEXT("005460","000000")</f>
        <v>005460</v>
      </c>
      <c r="C171" s="11" t="s">
        <v>173</v>
      </c>
      <c r="D171" s="11" t="str">
        <f>TEXT("08/11/2008","dd/mm/yyyy")</f>
        <v>11/08/2008</v>
      </c>
      <c r="E171" s="11" t="s">
        <v>12</v>
      </c>
      <c r="F171" s="11" t="s">
        <v>10</v>
      </c>
    </row>
    <row r="172" spans="1:6" ht="21.75" customHeight="1">
      <c r="A172" s="10">
        <v>167</v>
      </c>
      <c r="B172" s="11" t="str">
        <f>TEXT("005487","000000")</f>
        <v>005487</v>
      </c>
      <c r="C172" s="11" t="s">
        <v>174</v>
      </c>
      <c r="D172" s="11" t="str">
        <f>TEXT("12/12/2008","dd/mm/yyyy")</f>
        <v>12/12/2008</v>
      </c>
      <c r="E172" s="11" t="s">
        <v>12</v>
      </c>
      <c r="F172" s="11" t="s">
        <v>10</v>
      </c>
    </row>
    <row r="173" spans="1:6" ht="21.75" customHeight="1">
      <c r="A173" s="10">
        <v>168</v>
      </c>
      <c r="B173" s="11" t="str">
        <f>TEXT("005508","000000")</f>
        <v>005508</v>
      </c>
      <c r="C173" s="11" t="s">
        <v>175</v>
      </c>
      <c r="D173" s="11" t="str">
        <f>TEXT("06/07/2008","dd/mm/yyyy")</f>
        <v>07/06/2008</v>
      </c>
      <c r="E173" s="11" t="s">
        <v>12</v>
      </c>
      <c r="F173" s="11" t="s">
        <v>10</v>
      </c>
    </row>
    <row r="174" spans="1:6" ht="21.75" customHeight="1">
      <c r="A174" s="10">
        <v>169</v>
      </c>
      <c r="B174" s="11" t="str">
        <f>TEXT("005529","000000")</f>
        <v>005529</v>
      </c>
      <c r="C174" s="11" t="s">
        <v>176</v>
      </c>
      <c r="D174" s="11" t="str">
        <f>TEXT("15/06/2008","dd/mm/yyyy")</f>
        <v>15/06/2008</v>
      </c>
      <c r="E174" s="11" t="s">
        <v>9</v>
      </c>
      <c r="F174" s="11" t="s">
        <v>10</v>
      </c>
    </row>
    <row r="175" spans="1:6" ht="21.75" customHeight="1">
      <c r="A175" s="10">
        <v>170</v>
      </c>
      <c r="B175" s="11" t="str">
        <f>TEXT("005547","000000")</f>
        <v>005547</v>
      </c>
      <c r="C175" s="11" t="s">
        <v>177</v>
      </c>
      <c r="D175" s="11" t="str">
        <f>TEXT("17/01/2008","dd/mm/yyyy")</f>
        <v>17/01/2008</v>
      </c>
      <c r="E175" s="11" t="s">
        <v>9</v>
      </c>
      <c r="F175" s="11" t="s">
        <v>10</v>
      </c>
    </row>
    <row r="176" spans="1:6" ht="21.75" customHeight="1">
      <c r="A176" s="10">
        <v>171</v>
      </c>
      <c r="B176" s="11" t="str">
        <f>TEXT("005563","000000")</f>
        <v>005563</v>
      </c>
      <c r="C176" s="11" t="s">
        <v>178</v>
      </c>
      <c r="D176" s="11" t="str">
        <f>TEXT("05/08/2008","dd/mm/yyyy")</f>
        <v>08/05/2008</v>
      </c>
      <c r="E176" s="11" t="s">
        <v>9</v>
      </c>
      <c r="F176" s="11" t="s">
        <v>10</v>
      </c>
    </row>
    <row r="177" spans="1:6" ht="21.75" customHeight="1">
      <c r="A177" s="10">
        <v>172</v>
      </c>
      <c r="B177" s="11" t="str">
        <f>TEXT("005568","000000")</f>
        <v>005568</v>
      </c>
      <c r="C177" s="11" t="s">
        <v>179</v>
      </c>
      <c r="D177" s="11" t="str">
        <f>TEXT("20/08/2008","dd/mm/yyyy")</f>
        <v>20/08/2008</v>
      </c>
      <c r="E177" s="11" t="s">
        <v>9</v>
      </c>
      <c r="F177" s="11" t="s">
        <v>10</v>
      </c>
    </row>
    <row r="178" spans="1:6" ht="21.75" customHeight="1">
      <c r="A178" s="10">
        <v>173</v>
      </c>
      <c r="B178" s="11" t="str">
        <f>TEXT("005571","000000")</f>
        <v>005571</v>
      </c>
      <c r="C178" s="11" t="s">
        <v>180</v>
      </c>
      <c r="D178" s="11" t="str">
        <f>TEXT("09/01/2008","dd/mm/yyyy")</f>
        <v>01/09/2008</v>
      </c>
      <c r="E178" s="11" t="s">
        <v>9</v>
      </c>
      <c r="F178" s="11" t="s">
        <v>10</v>
      </c>
    </row>
    <row r="179" spans="1:6" ht="21.75" customHeight="1">
      <c r="A179" s="10">
        <v>174</v>
      </c>
      <c r="B179" s="11" t="str">
        <f>TEXT("005572","000000")</f>
        <v>005572</v>
      </c>
      <c r="C179" s="11" t="s">
        <v>181</v>
      </c>
      <c r="D179" s="11" t="str">
        <f>TEXT("28/03/2008","dd/mm/yyyy")</f>
        <v>28/03/2008</v>
      </c>
      <c r="E179" s="11" t="s">
        <v>9</v>
      </c>
      <c r="F179" s="11" t="s">
        <v>10</v>
      </c>
    </row>
    <row r="180" spans="1:6" ht="21.75" customHeight="1">
      <c r="A180" s="10">
        <v>175</v>
      </c>
      <c r="B180" s="11" t="str">
        <f>TEXT("005576","000000")</f>
        <v>005576</v>
      </c>
      <c r="C180" s="11" t="s">
        <v>182</v>
      </c>
      <c r="D180" s="11" t="str">
        <f>TEXT("07/02/2008","dd/mm/yyyy")</f>
        <v>02/07/2008</v>
      </c>
      <c r="E180" s="11" t="s">
        <v>9</v>
      </c>
      <c r="F180" s="11" t="s">
        <v>10</v>
      </c>
    </row>
    <row r="181" spans="1:6" ht="21.75" customHeight="1">
      <c r="A181" s="10">
        <v>176</v>
      </c>
      <c r="B181" s="11" t="str">
        <f>TEXT("005615","000000")</f>
        <v>005615</v>
      </c>
      <c r="C181" s="11" t="s">
        <v>183</v>
      </c>
      <c r="D181" s="11" t="str">
        <f>TEXT("26/08/2008","dd/mm/yyyy")</f>
        <v>26/08/2008</v>
      </c>
      <c r="E181" s="11" t="s">
        <v>9</v>
      </c>
      <c r="F181" s="11" t="s">
        <v>10</v>
      </c>
    </row>
    <row r="182" spans="1:6" ht="21.75" customHeight="1">
      <c r="A182" s="10">
        <v>177</v>
      </c>
      <c r="B182" s="11" t="str">
        <f>TEXT("005660","000000")</f>
        <v>005660</v>
      </c>
      <c r="C182" s="11" t="s">
        <v>184</v>
      </c>
      <c r="D182" s="11" t="str">
        <f>TEXT("11/06/2008","dd/mm/yyyy")</f>
        <v>06/11/2008</v>
      </c>
      <c r="E182" s="11" t="s">
        <v>9</v>
      </c>
      <c r="F182" s="11" t="s">
        <v>10</v>
      </c>
    </row>
    <row r="183" spans="1:6" ht="21.75" customHeight="1">
      <c r="A183" s="10">
        <v>178</v>
      </c>
      <c r="B183" s="11" t="str">
        <f>TEXT("005711","000000")</f>
        <v>005711</v>
      </c>
      <c r="C183" s="11" t="s">
        <v>185</v>
      </c>
      <c r="D183" s="11" t="str">
        <f>TEXT("14/07/2008","dd/mm/yyyy")</f>
        <v>14/07/2008</v>
      </c>
      <c r="E183" s="11" t="s">
        <v>9</v>
      </c>
      <c r="F183" s="11" t="s">
        <v>10</v>
      </c>
    </row>
    <row r="184" spans="1:6" ht="21.75" customHeight="1">
      <c r="A184" s="10">
        <v>179</v>
      </c>
      <c r="B184" s="11" t="str">
        <f>TEXT("005718","000000")</f>
        <v>005718</v>
      </c>
      <c r="C184" s="11" t="s">
        <v>186</v>
      </c>
      <c r="D184" s="11" t="str">
        <f>TEXT("29/5/2008","dd/mm/yyyy")</f>
        <v>29/5/2008</v>
      </c>
      <c r="E184" s="11" t="s">
        <v>9</v>
      </c>
      <c r="F184" s="11" t="s">
        <v>10</v>
      </c>
    </row>
    <row r="185" spans="1:6" ht="21.75" customHeight="1">
      <c r="A185" s="10">
        <v>180</v>
      </c>
      <c r="B185" s="11" t="str">
        <f>TEXT("005727","000000")</f>
        <v>005727</v>
      </c>
      <c r="C185" s="11" t="s">
        <v>187</v>
      </c>
      <c r="D185" s="11" t="str">
        <f>TEXT("28/03/2008","dd/mm/yyyy")</f>
        <v>28/03/2008</v>
      </c>
      <c r="E185" s="11" t="s">
        <v>9</v>
      </c>
      <c r="F185" s="11" t="s">
        <v>10</v>
      </c>
    </row>
    <row r="186" spans="1:6" ht="21.75" customHeight="1">
      <c r="A186" s="10">
        <v>181</v>
      </c>
      <c r="B186" s="11" t="str">
        <f>TEXT("005743","000000")</f>
        <v>005743</v>
      </c>
      <c r="C186" s="11" t="s">
        <v>187</v>
      </c>
      <c r="D186" s="11" t="str">
        <f>TEXT("14/05/2008","dd/mm/yyyy")</f>
        <v>14/05/2008</v>
      </c>
      <c r="E186" s="11" t="s">
        <v>9</v>
      </c>
      <c r="F186" s="11" t="s">
        <v>10</v>
      </c>
    </row>
    <row r="187" spans="1:6" ht="21.75" customHeight="1">
      <c r="A187" s="10">
        <v>182</v>
      </c>
      <c r="B187" s="11" t="str">
        <f>TEXT("005767","000000")</f>
        <v>005767</v>
      </c>
      <c r="C187" s="11" t="s">
        <v>188</v>
      </c>
      <c r="D187" s="11" t="str">
        <f>TEXT("10/06/2008","dd/mm/yyyy")</f>
        <v>06/10/2008</v>
      </c>
      <c r="E187" s="11" t="s">
        <v>9</v>
      </c>
      <c r="F187" s="11" t="s">
        <v>10</v>
      </c>
    </row>
    <row r="188" spans="1:6" ht="21.75" customHeight="1">
      <c r="A188" s="10">
        <v>183</v>
      </c>
      <c r="B188" s="11" t="str">
        <f>TEXT("005777","000000")</f>
        <v>005777</v>
      </c>
      <c r="C188" s="11" t="s">
        <v>189</v>
      </c>
      <c r="D188" s="11" t="str">
        <f>TEXT("28/10/2008","dd/mm/yyyy")</f>
        <v>28/10/2008</v>
      </c>
      <c r="E188" s="11" t="s">
        <v>9</v>
      </c>
      <c r="F188" s="11" t="s">
        <v>10</v>
      </c>
    </row>
    <row r="189" spans="1:6" ht="21.75" customHeight="1">
      <c r="A189" s="10">
        <v>184</v>
      </c>
      <c r="B189" s="11" t="str">
        <f>TEXT("005794","000000")</f>
        <v>005794</v>
      </c>
      <c r="C189" s="11" t="s">
        <v>190</v>
      </c>
      <c r="D189" s="11" t="str">
        <f>TEXT("19/03/2008","dd/mm/yyyy")</f>
        <v>19/03/2008</v>
      </c>
      <c r="E189" s="11" t="s">
        <v>9</v>
      </c>
      <c r="F189" s="11" t="s">
        <v>10</v>
      </c>
    </row>
    <row r="190" spans="1:6" ht="21.75" customHeight="1">
      <c r="A190" s="10">
        <v>185</v>
      </c>
      <c r="B190" s="11" t="str">
        <f>TEXT("005814","000000")</f>
        <v>005814</v>
      </c>
      <c r="C190" s="11" t="s">
        <v>191</v>
      </c>
      <c r="D190" s="11" t="str">
        <f>TEXT("01/07/2008","dd/mm/yyyy")</f>
        <v>07/01/2008</v>
      </c>
      <c r="E190" s="11" t="s">
        <v>9</v>
      </c>
      <c r="F190" s="11" t="s">
        <v>10</v>
      </c>
    </row>
    <row r="191" spans="1:6" ht="21.75" customHeight="1">
      <c r="A191" s="10">
        <v>186</v>
      </c>
      <c r="B191" s="11" t="str">
        <f>TEXT("005824","000000")</f>
        <v>005824</v>
      </c>
      <c r="C191" s="11" t="s">
        <v>192</v>
      </c>
      <c r="D191" s="11" t="str">
        <f>TEXT("29/08/2008","dd/mm/yyyy")</f>
        <v>29/08/2008</v>
      </c>
      <c r="E191" s="11" t="s">
        <v>9</v>
      </c>
      <c r="F191" s="11" t="s">
        <v>10</v>
      </c>
    </row>
    <row r="192" spans="1:6" ht="21.75" customHeight="1">
      <c r="A192" s="10">
        <v>187</v>
      </c>
      <c r="B192" s="11" t="str">
        <f>TEXT("005911","000000")</f>
        <v>005911</v>
      </c>
      <c r="C192" s="11" t="s">
        <v>193</v>
      </c>
      <c r="D192" s="11" t="str">
        <f>TEXT("01/10/2008","dd/mm/yyyy")</f>
        <v>10/01/2008</v>
      </c>
      <c r="E192" s="11" t="s">
        <v>9</v>
      </c>
      <c r="F192" s="11" t="s">
        <v>10</v>
      </c>
    </row>
    <row r="193" spans="1:6" ht="21.75" customHeight="1">
      <c r="A193" s="10">
        <v>188</v>
      </c>
      <c r="B193" s="11" t="str">
        <f>TEXT("005916","000000")</f>
        <v>005916</v>
      </c>
      <c r="C193" s="11" t="s">
        <v>194</v>
      </c>
      <c r="D193" s="11" t="str">
        <f>TEXT("23/10/2008","dd/mm/yyyy")</f>
        <v>23/10/2008</v>
      </c>
      <c r="E193" s="11" t="s">
        <v>9</v>
      </c>
      <c r="F193" s="11" t="s">
        <v>10</v>
      </c>
    </row>
    <row r="194" spans="1:6" ht="21.75" customHeight="1">
      <c r="A194" s="10">
        <v>189</v>
      </c>
      <c r="B194" s="11" t="str">
        <f>TEXT("005965","000000")</f>
        <v>005965</v>
      </c>
      <c r="C194" s="11" t="s">
        <v>195</v>
      </c>
      <c r="D194" s="11" t="str">
        <f>TEXT("09/9/2008","dd/mm/yyyy")</f>
        <v>09/09/2008</v>
      </c>
      <c r="E194" s="11" t="s">
        <v>9</v>
      </c>
      <c r="F194" s="11" t="s">
        <v>10</v>
      </c>
    </row>
    <row r="195" spans="1:6" ht="21.75" customHeight="1">
      <c r="A195" s="10">
        <v>190</v>
      </c>
      <c r="B195" s="11" t="str">
        <f>TEXT("006065","000000")</f>
        <v>006065</v>
      </c>
      <c r="C195" s="11" t="s">
        <v>196</v>
      </c>
      <c r="D195" s="11" t="str">
        <f>TEXT("10/09/2008","dd/mm/yyyy")</f>
        <v>09/10/2008</v>
      </c>
      <c r="E195" s="11" t="s">
        <v>9</v>
      </c>
      <c r="F195" s="11" t="s">
        <v>10</v>
      </c>
    </row>
    <row r="196" spans="1:6" ht="21.75" customHeight="1">
      <c r="A196" s="10">
        <v>191</v>
      </c>
      <c r="B196" s="11" t="str">
        <f>TEXT("006077","000000")</f>
        <v>006077</v>
      </c>
      <c r="C196" s="11" t="s">
        <v>197</v>
      </c>
      <c r="D196" s="11" t="str">
        <f>TEXT("18/12/2008","dd/mm/yyyy")</f>
        <v>18/12/2008</v>
      </c>
      <c r="E196" s="11" t="s">
        <v>9</v>
      </c>
      <c r="F196" s="11" t="s">
        <v>10</v>
      </c>
    </row>
    <row r="197" spans="1:6" ht="21.75" customHeight="1">
      <c r="A197" s="10">
        <v>192</v>
      </c>
      <c r="B197" s="11" t="str">
        <f>TEXT("006099","000000")</f>
        <v>006099</v>
      </c>
      <c r="C197" s="11" t="s">
        <v>198</v>
      </c>
      <c r="D197" s="11" t="str">
        <f>TEXT("29/11/2008","dd/mm/yyyy")</f>
        <v>29/11/2008</v>
      </c>
      <c r="E197" s="11" t="s">
        <v>9</v>
      </c>
      <c r="F197" s="11" t="s">
        <v>10</v>
      </c>
    </row>
    <row r="198" spans="1:6" ht="21.75" customHeight="1">
      <c r="A198" s="10">
        <v>193</v>
      </c>
      <c r="B198" s="11" t="str">
        <f>TEXT("006101","000000")</f>
        <v>006101</v>
      </c>
      <c r="C198" s="11" t="s">
        <v>199</v>
      </c>
      <c r="D198" s="11" t="str">
        <f>TEXT("11/02/2008","dd/mm/yyyy")</f>
        <v>02/11/2008</v>
      </c>
      <c r="E198" s="11" t="s">
        <v>9</v>
      </c>
      <c r="F198" s="11" t="s">
        <v>10</v>
      </c>
    </row>
    <row r="199" spans="1:6" ht="21.75" customHeight="1">
      <c r="A199" s="10">
        <v>194</v>
      </c>
      <c r="B199" s="11" t="str">
        <f>TEXT("006111","000000")</f>
        <v>006111</v>
      </c>
      <c r="C199" s="11" t="s">
        <v>200</v>
      </c>
      <c r="D199" s="11" t="str">
        <f>TEXT("29/05/2008","dd/mm/yyyy")</f>
        <v>29/05/2008</v>
      </c>
      <c r="E199" s="11" t="s">
        <v>9</v>
      </c>
      <c r="F199" s="11" t="s">
        <v>10</v>
      </c>
    </row>
    <row r="200" spans="1:6" ht="21.75" customHeight="1">
      <c r="A200" s="10">
        <v>195</v>
      </c>
      <c r="B200" s="11" t="str">
        <f>TEXT("006118","000000")</f>
        <v>006118</v>
      </c>
      <c r="C200" s="11" t="s">
        <v>201</v>
      </c>
      <c r="D200" s="11" t="str">
        <f>TEXT("01/02/2008","dd/mm/yyyy")</f>
        <v>02/01/2008</v>
      </c>
      <c r="E200" s="11" t="s">
        <v>9</v>
      </c>
      <c r="F200" s="11" t="s">
        <v>10</v>
      </c>
    </row>
    <row r="201" spans="1:6" ht="21.75" customHeight="1">
      <c r="A201" s="10">
        <v>196</v>
      </c>
      <c r="B201" s="11" t="str">
        <f>TEXT("006125","000000")</f>
        <v>006125</v>
      </c>
      <c r="C201" s="11" t="s">
        <v>201</v>
      </c>
      <c r="D201" s="11" t="str">
        <f>TEXT("16/02/2008","dd/mm/yyyy")</f>
        <v>16/02/2008</v>
      </c>
      <c r="E201" s="11" t="s">
        <v>9</v>
      </c>
      <c r="F201" s="11" t="s">
        <v>10</v>
      </c>
    </row>
    <row r="202" spans="1:6" ht="21.75" customHeight="1">
      <c r="A202" s="10">
        <v>197</v>
      </c>
      <c r="B202" s="11" t="str">
        <f>TEXT("006138","000000")</f>
        <v>006138</v>
      </c>
      <c r="C202" s="11" t="s">
        <v>201</v>
      </c>
      <c r="D202" s="11" t="str">
        <f>TEXT("27/06/2008","dd/mm/yyyy")</f>
        <v>27/06/2008</v>
      </c>
      <c r="E202" s="11" t="s">
        <v>9</v>
      </c>
      <c r="F202" s="11" t="s">
        <v>10</v>
      </c>
    </row>
    <row r="203" spans="1:6" ht="21.75" customHeight="1">
      <c r="A203" s="10">
        <v>198</v>
      </c>
      <c r="B203" s="11" t="str">
        <f>TEXT("006171","000000")</f>
        <v>006171</v>
      </c>
      <c r="C203" s="11" t="s">
        <v>202</v>
      </c>
      <c r="D203" s="11" t="str">
        <f>TEXT("12/07/2008","dd/mm/yyyy")</f>
        <v>07/12/2008</v>
      </c>
      <c r="E203" s="11" t="s">
        <v>9</v>
      </c>
      <c r="F203" s="11" t="s">
        <v>10</v>
      </c>
    </row>
    <row r="204" spans="1:6" ht="21.75" customHeight="1">
      <c r="A204" s="10">
        <v>199</v>
      </c>
      <c r="B204" s="11" t="str">
        <f>TEXT("006204","000000")</f>
        <v>006204</v>
      </c>
      <c r="C204" s="11" t="s">
        <v>203</v>
      </c>
      <c r="D204" s="11" t="str">
        <f>TEXT("28/10/2008","dd/mm/yyyy")</f>
        <v>28/10/2008</v>
      </c>
      <c r="E204" s="11" t="s">
        <v>9</v>
      </c>
      <c r="F204" s="11" t="s">
        <v>10</v>
      </c>
    </row>
    <row r="205" spans="1:6" ht="21.75" customHeight="1">
      <c r="A205" s="10">
        <v>200</v>
      </c>
      <c r="B205" s="11" t="str">
        <f>TEXT("006243","000000")</f>
        <v>006243</v>
      </c>
      <c r="C205" s="11" t="s">
        <v>204</v>
      </c>
      <c r="D205" s="11" t="str">
        <f>TEXT("15/07/2008","dd/mm/yyyy")</f>
        <v>15/07/2008</v>
      </c>
      <c r="E205" s="11" t="s">
        <v>9</v>
      </c>
      <c r="F205" s="11" t="s">
        <v>10</v>
      </c>
    </row>
    <row r="206" spans="1:6" ht="21.75" customHeight="1">
      <c r="A206" s="10">
        <v>201</v>
      </c>
      <c r="B206" s="11" t="str">
        <f>TEXT("006311","000000")</f>
        <v>006311</v>
      </c>
      <c r="C206" s="11" t="s">
        <v>205</v>
      </c>
      <c r="D206" s="11" t="str">
        <f>TEXT("16/12/2008","dd/mm/yyyy")</f>
        <v>16/12/2008</v>
      </c>
      <c r="E206" s="11" t="s">
        <v>9</v>
      </c>
      <c r="F206" s="11" t="s">
        <v>10</v>
      </c>
    </row>
    <row r="207" spans="1:6" ht="21.75" customHeight="1">
      <c r="A207" s="10">
        <v>202</v>
      </c>
      <c r="B207" s="11" t="str">
        <f>TEXT("006314","000000")</f>
        <v>006314</v>
      </c>
      <c r="C207" s="11" t="s">
        <v>206</v>
      </c>
      <c r="D207" s="11" t="str">
        <f>TEXT("20/04/2008","dd/mm/yyyy")</f>
        <v>20/04/2008</v>
      </c>
      <c r="E207" s="11" t="s">
        <v>9</v>
      </c>
      <c r="F207" s="11" t="s">
        <v>10</v>
      </c>
    </row>
    <row r="208" spans="1:6" ht="21.75" customHeight="1">
      <c r="A208" s="10">
        <v>203</v>
      </c>
      <c r="B208" s="11" t="str">
        <f>TEXT("006336","000000")</f>
        <v>006336</v>
      </c>
      <c r="C208" s="11" t="s">
        <v>207</v>
      </c>
      <c r="D208" s="11" t="str">
        <f>TEXT("26/12/2008","dd/mm/yyyy")</f>
        <v>26/12/2008</v>
      </c>
      <c r="E208" s="11" t="s">
        <v>12</v>
      </c>
      <c r="F208" s="11" t="s">
        <v>10</v>
      </c>
    </row>
    <row r="209" spans="1:6" ht="21.75" customHeight="1">
      <c r="A209" s="10">
        <v>204</v>
      </c>
      <c r="B209" s="11" t="str">
        <f>TEXT("006386","000000")</f>
        <v>006386</v>
      </c>
      <c r="C209" s="11" t="s">
        <v>208</v>
      </c>
      <c r="D209" s="11" t="str">
        <f>TEXT("07/09/2008","dd/mm/yyyy")</f>
        <v>09/07/2008</v>
      </c>
      <c r="E209" s="11" t="s">
        <v>9</v>
      </c>
      <c r="F209" s="11" t="s">
        <v>10</v>
      </c>
    </row>
    <row r="210" spans="1:6" ht="21.75" customHeight="1">
      <c r="A210" s="10">
        <v>205</v>
      </c>
      <c r="B210" s="11" t="str">
        <f>TEXT("006398","000000")</f>
        <v>006398</v>
      </c>
      <c r="C210" s="11" t="s">
        <v>209</v>
      </c>
      <c r="D210" s="11" t="str">
        <f>TEXT("02/11/2008","dd/mm/yyyy")</f>
        <v>11/02/2008</v>
      </c>
      <c r="E210" s="11" t="s">
        <v>9</v>
      </c>
      <c r="F210" s="11" t="s">
        <v>10</v>
      </c>
    </row>
    <row r="211" spans="1:6" ht="21.75" customHeight="1">
      <c r="A211" s="10">
        <v>206</v>
      </c>
      <c r="B211" s="11" t="str">
        <f>TEXT("006416","000000")</f>
        <v>006416</v>
      </c>
      <c r="C211" s="11" t="s">
        <v>210</v>
      </c>
      <c r="D211" s="11" t="str">
        <f>TEXT("02/04/2008","dd/mm/yyyy")</f>
        <v>04/02/2008</v>
      </c>
      <c r="E211" s="11" t="s">
        <v>9</v>
      </c>
      <c r="F211" s="11" t="s">
        <v>10</v>
      </c>
    </row>
    <row r="212" spans="1:6" ht="21.75" customHeight="1">
      <c r="A212" s="10">
        <v>207</v>
      </c>
      <c r="B212" s="11" t="str">
        <f>TEXT("006424","000000")</f>
        <v>006424</v>
      </c>
      <c r="C212" s="11" t="s">
        <v>211</v>
      </c>
      <c r="D212" s="11" t="str">
        <f>TEXT("10/5/2008","dd/mm/yyyy")</f>
        <v>05/10/2008</v>
      </c>
      <c r="E212" s="11" t="s">
        <v>9</v>
      </c>
      <c r="F212" s="11" t="s">
        <v>10</v>
      </c>
    </row>
    <row r="213" spans="1:6" ht="21.75" customHeight="1">
      <c r="A213" s="10">
        <v>208</v>
      </c>
      <c r="B213" s="11" t="str">
        <f>TEXT("006429","000000")</f>
        <v>006429</v>
      </c>
      <c r="C213" s="11" t="s">
        <v>211</v>
      </c>
      <c r="D213" s="11" t="str">
        <f>TEXT("17/03/2008","dd/mm/yyyy")</f>
        <v>17/03/2008</v>
      </c>
      <c r="E213" s="11" t="s">
        <v>9</v>
      </c>
      <c r="F213" s="11" t="s">
        <v>10</v>
      </c>
    </row>
    <row r="214" spans="1:6" ht="21.75" customHeight="1">
      <c r="A214" s="10">
        <v>209</v>
      </c>
      <c r="B214" s="11" t="str">
        <f>TEXT("006444","000000")</f>
        <v>006444</v>
      </c>
      <c r="C214" s="11" t="s">
        <v>212</v>
      </c>
      <c r="D214" s="11" t="str">
        <f>TEXT("04/03/2008","dd/mm/yyyy")</f>
        <v>03/04/2008</v>
      </c>
      <c r="E214" s="11" t="s">
        <v>9</v>
      </c>
      <c r="F214" s="11" t="s">
        <v>10</v>
      </c>
    </row>
    <row r="215" spans="1:6" ht="21.75" customHeight="1">
      <c r="A215" s="10">
        <v>210</v>
      </c>
      <c r="B215" s="11" t="str">
        <f>TEXT("006454","000000")</f>
        <v>006454</v>
      </c>
      <c r="C215" s="11" t="s">
        <v>213</v>
      </c>
      <c r="D215" s="11" t="str">
        <f>TEXT("19/05/2008","dd/mm/yyyy")</f>
        <v>19/05/2008</v>
      </c>
      <c r="E215" s="11" t="s">
        <v>9</v>
      </c>
      <c r="F215" s="11" t="s">
        <v>10</v>
      </c>
    </row>
    <row r="216" spans="1:6" ht="21.75" customHeight="1">
      <c r="A216" s="10">
        <v>211</v>
      </c>
      <c r="B216" s="11" t="str">
        <f>TEXT("006469","000000")</f>
        <v>006469</v>
      </c>
      <c r="C216" s="11" t="s">
        <v>214</v>
      </c>
      <c r="D216" s="11" t="str">
        <f>TEXT("05/02/2008","dd/mm/yyyy")</f>
        <v>02/05/2008</v>
      </c>
      <c r="E216" s="11" t="s">
        <v>9</v>
      </c>
      <c r="F216" s="11" t="s">
        <v>215</v>
      </c>
    </row>
    <row r="217" spans="1:6" ht="21.75" customHeight="1">
      <c r="A217" s="10">
        <v>212</v>
      </c>
      <c r="B217" s="11" t="str">
        <f>TEXT("006494","000000")</f>
        <v>006494</v>
      </c>
      <c r="C217" s="11" t="s">
        <v>216</v>
      </c>
      <c r="D217" s="11" t="str">
        <f>TEXT("27/04/2008","dd/mm/yyyy")</f>
        <v>27/04/2008</v>
      </c>
      <c r="E217" s="11" t="s">
        <v>9</v>
      </c>
      <c r="F217" s="11" t="s">
        <v>10</v>
      </c>
    </row>
    <row r="218" spans="1:6" ht="21.75" customHeight="1">
      <c r="A218" s="10">
        <v>213</v>
      </c>
      <c r="B218" s="11" t="str">
        <f>TEXT("006528","000000")</f>
        <v>006528</v>
      </c>
      <c r="C218" s="11" t="s">
        <v>217</v>
      </c>
      <c r="D218" s="11" t="str">
        <f>TEXT("19/06/2004","dd/mm/yyyy")</f>
        <v>19/06/2004</v>
      </c>
      <c r="E218" s="11" t="s">
        <v>9</v>
      </c>
      <c r="F218" s="11" t="s">
        <v>10</v>
      </c>
    </row>
    <row r="219" spans="1:6" ht="21.75" customHeight="1">
      <c r="A219" s="10">
        <v>214</v>
      </c>
      <c r="B219" s="11" t="str">
        <f>TEXT("006542","000000")</f>
        <v>006542</v>
      </c>
      <c r="C219" s="11" t="s">
        <v>218</v>
      </c>
      <c r="D219" s="11" t="str">
        <f>TEXT("28/07/2008","dd/mm/yyyy")</f>
        <v>28/07/2008</v>
      </c>
      <c r="E219" s="11" t="s">
        <v>9</v>
      </c>
      <c r="F219" s="11" t="s">
        <v>10</v>
      </c>
    </row>
    <row r="220" spans="1:6" ht="21.75" customHeight="1">
      <c r="A220" s="10">
        <v>215</v>
      </c>
      <c r="B220" s="11" t="str">
        <f>TEXT("006550","000000")</f>
        <v>006550</v>
      </c>
      <c r="C220" s="11" t="s">
        <v>219</v>
      </c>
      <c r="D220" s="11" t="str">
        <f>TEXT("20/05/2008","dd/mm/yyyy")</f>
        <v>20/05/2008</v>
      </c>
      <c r="E220" s="11" t="s">
        <v>9</v>
      </c>
      <c r="F220" s="11" t="s">
        <v>10</v>
      </c>
    </row>
    <row r="221" spans="1:6" ht="21.75" customHeight="1">
      <c r="A221" s="10">
        <v>216</v>
      </c>
      <c r="B221" s="11" t="str">
        <f>TEXT("006555","000000")</f>
        <v>006555</v>
      </c>
      <c r="C221" s="11" t="s">
        <v>220</v>
      </c>
      <c r="D221" s="11" t="str">
        <f>TEXT("20/10/2008","dd/mm/yyyy")</f>
        <v>20/10/2008</v>
      </c>
      <c r="E221" s="11" t="s">
        <v>9</v>
      </c>
      <c r="F221" s="11" t="s">
        <v>10</v>
      </c>
    </row>
    <row r="222" spans="1:6" ht="21.75" customHeight="1">
      <c r="A222" s="10">
        <v>217</v>
      </c>
      <c r="B222" s="11" t="str">
        <f>TEXT("006561","000000")</f>
        <v>006561</v>
      </c>
      <c r="C222" s="11" t="s">
        <v>221</v>
      </c>
      <c r="D222" s="11" t="str">
        <f>TEXT("22/11/2008","dd/mm/yyyy")</f>
        <v>22/11/2008</v>
      </c>
      <c r="E222" s="11" t="s">
        <v>9</v>
      </c>
      <c r="F222" s="11" t="s">
        <v>10</v>
      </c>
    </row>
    <row r="223" spans="1:6" ht="21.75" customHeight="1">
      <c r="A223" s="10">
        <v>218</v>
      </c>
      <c r="B223" s="11" t="str">
        <f>TEXT("006652","000000")</f>
        <v>006652</v>
      </c>
      <c r="C223" s="11" t="s">
        <v>222</v>
      </c>
      <c r="D223" s="11" t="str">
        <f>TEXT("05/02/2008","dd/mm/yyyy")</f>
        <v>02/05/2008</v>
      </c>
      <c r="E223" s="11" t="s">
        <v>12</v>
      </c>
      <c r="F223" s="11" t="s">
        <v>10</v>
      </c>
    </row>
    <row r="224" spans="1:6" ht="21.75" customHeight="1">
      <c r="A224" s="10">
        <v>219</v>
      </c>
      <c r="B224" s="11" t="str">
        <f>TEXT("006664","000000")</f>
        <v>006664</v>
      </c>
      <c r="C224" s="11" t="s">
        <v>223</v>
      </c>
      <c r="D224" s="11" t="str">
        <f>TEXT("22/05/2008","dd/mm/yyyy")</f>
        <v>22/05/2008</v>
      </c>
      <c r="E224" s="11" t="s">
        <v>12</v>
      </c>
      <c r="F224" s="11" t="s">
        <v>10</v>
      </c>
    </row>
    <row r="225" spans="1:6" ht="21.75" customHeight="1">
      <c r="A225" s="10">
        <v>220</v>
      </c>
      <c r="B225" s="11" t="str">
        <f>TEXT("006700","000000")</f>
        <v>006700</v>
      </c>
      <c r="C225" s="11" t="s">
        <v>224</v>
      </c>
      <c r="D225" s="11" t="str">
        <f>TEXT("22/11/2008","dd/mm/yyyy")</f>
        <v>22/11/2008</v>
      </c>
      <c r="E225" s="11" t="s">
        <v>12</v>
      </c>
      <c r="F225" s="11" t="s">
        <v>10</v>
      </c>
    </row>
    <row r="226" spans="1:6" ht="21.75" customHeight="1">
      <c r="A226" s="10">
        <v>221</v>
      </c>
      <c r="B226" s="11" t="str">
        <f>TEXT("006722","000000")</f>
        <v>006722</v>
      </c>
      <c r="C226" s="11" t="s">
        <v>225</v>
      </c>
      <c r="D226" s="11" t="str">
        <f>TEXT("10/03/2008","dd/mm/yyyy")</f>
        <v>03/10/2008</v>
      </c>
      <c r="E226" s="11" t="s">
        <v>12</v>
      </c>
      <c r="F226" s="11" t="s">
        <v>10</v>
      </c>
    </row>
    <row r="227" spans="1:6" ht="21.75" customHeight="1">
      <c r="A227" s="10">
        <v>222</v>
      </c>
      <c r="B227" s="11" t="str">
        <f>TEXT("006733","000000")</f>
        <v>006733</v>
      </c>
      <c r="C227" s="11" t="s">
        <v>226</v>
      </c>
      <c r="D227" s="11" t="str">
        <f>TEXT("22/04/2008","dd/mm/yyyy")</f>
        <v>22/04/2008</v>
      </c>
      <c r="E227" s="11" t="s">
        <v>12</v>
      </c>
      <c r="F227" s="11" t="s">
        <v>10</v>
      </c>
    </row>
    <row r="228" spans="1:6" ht="21.75" customHeight="1">
      <c r="A228" s="10">
        <v>223</v>
      </c>
      <c r="B228" s="11" t="str">
        <f>TEXT("006745","000000")</f>
        <v>006745</v>
      </c>
      <c r="C228" s="11" t="s">
        <v>227</v>
      </c>
      <c r="D228" s="11" t="str">
        <f>TEXT("06/09/2008","dd/mm/yyyy")</f>
        <v>09/06/2008</v>
      </c>
      <c r="E228" s="11" t="s">
        <v>12</v>
      </c>
      <c r="F228" s="11" t="s">
        <v>10</v>
      </c>
    </row>
    <row r="229" spans="1:6" ht="21.75" customHeight="1">
      <c r="A229" s="10">
        <v>224</v>
      </c>
      <c r="B229" s="11" t="str">
        <f>TEXT("006774","000000")</f>
        <v>006774</v>
      </c>
      <c r="C229" s="11" t="s">
        <v>228</v>
      </c>
      <c r="D229" s="11" t="str">
        <f>TEXT("14/10/2008","dd/mm/yyyy")</f>
        <v>14/10/2008</v>
      </c>
      <c r="E229" s="11" t="s">
        <v>12</v>
      </c>
      <c r="F229" s="11" t="s">
        <v>10</v>
      </c>
    </row>
    <row r="230" spans="1:6" ht="21.75" customHeight="1">
      <c r="A230" s="10">
        <v>225</v>
      </c>
      <c r="B230" s="11" t="str">
        <f>TEXT("006777","000000")</f>
        <v>006777</v>
      </c>
      <c r="C230" s="11" t="s">
        <v>229</v>
      </c>
      <c r="D230" s="11" t="str">
        <f>TEXT("23/04/2008","dd/mm/yyyy")</f>
        <v>23/04/2008</v>
      </c>
      <c r="E230" s="11" t="s">
        <v>12</v>
      </c>
      <c r="F230" s="11" t="s">
        <v>10</v>
      </c>
    </row>
    <row r="231" spans="1:6" ht="21.75" customHeight="1">
      <c r="A231" s="10">
        <v>226</v>
      </c>
      <c r="B231" s="11" t="str">
        <f>TEXT("006803","000000")</f>
        <v>006803</v>
      </c>
      <c r="C231" s="11" t="s">
        <v>230</v>
      </c>
      <c r="D231" s="11" t="str">
        <f>TEXT("12/04/2008","dd/mm/yyyy")</f>
        <v>04/12/2008</v>
      </c>
      <c r="E231" s="11" t="s">
        <v>12</v>
      </c>
      <c r="F231" s="11" t="s">
        <v>10</v>
      </c>
    </row>
    <row r="232" spans="1:6" ht="21.75" customHeight="1">
      <c r="A232" s="10">
        <v>227</v>
      </c>
      <c r="B232" s="11" t="str">
        <f>TEXT("006847","000000")</f>
        <v>006847</v>
      </c>
      <c r="C232" s="11" t="s">
        <v>231</v>
      </c>
      <c r="D232" s="11" t="str">
        <f>TEXT("22/8/2008","dd/mm/yyyy")</f>
        <v>22/8/2008</v>
      </c>
      <c r="E232" s="11" t="s">
        <v>9</v>
      </c>
      <c r="F232" s="11" t="s">
        <v>10</v>
      </c>
    </row>
    <row r="233" spans="1:6" ht="21.75" customHeight="1">
      <c r="A233" s="10">
        <v>228</v>
      </c>
      <c r="B233" s="11" t="str">
        <f>TEXT("006875","000000")</f>
        <v>006875</v>
      </c>
      <c r="C233" s="11" t="s">
        <v>232</v>
      </c>
      <c r="D233" s="11" t="str">
        <f>TEXT("15/07/2008","dd/mm/yyyy")</f>
        <v>15/07/2008</v>
      </c>
      <c r="E233" s="11" t="s">
        <v>9</v>
      </c>
      <c r="F233" s="11" t="s">
        <v>10</v>
      </c>
    </row>
    <row r="234" spans="1:6" ht="21.75" customHeight="1">
      <c r="A234" s="10">
        <v>229</v>
      </c>
      <c r="B234" s="11" t="str">
        <f>TEXT("006893","000000")</f>
        <v>006893</v>
      </c>
      <c r="C234" s="11" t="s">
        <v>233</v>
      </c>
      <c r="D234" s="11" t="str">
        <f>TEXT("01/03/2008","dd/mm/yyyy")</f>
        <v>03/01/2008</v>
      </c>
      <c r="E234" s="11" t="s">
        <v>9</v>
      </c>
      <c r="F234" s="11" t="s">
        <v>10</v>
      </c>
    </row>
    <row r="235" spans="1:6" ht="21.75" customHeight="1">
      <c r="A235" s="10">
        <v>230</v>
      </c>
      <c r="B235" s="11" t="str">
        <f>TEXT("006987","000000")</f>
        <v>006987</v>
      </c>
      <c r="C235" s="11" t="s">
        <v>234</v>
      </c>
      <c r="D235" s="11" t="str">
        <f>TEXT("11/11/2008","dd/mm/yyyy")</f>
        <v>11/11/2008</v>
      </c>
      <c r="E235" s="11" t="s">
        <v>9</v>
      </c>
      <c r="F235" s="11" t="s">
        <v>10</v>
      </c>
    </row>
    <row r="236" spans="1:6" ht="21.75" customHeight="1">
      <c r="A236" s="10">
        <v>231</v>
      </c>
      <c r="B236" s="11" t="str">
        <f>TEXT("007009","000000")</f>
        <v>007009</v>
      </c>
      <c r="C236" s="11" t="s">
        <v>235</v>
      </c>
      <c r="D236" s="11" t="str">
        <f>TEXT("28/08/2008","dd/mm/yyyy")</f>
        <v>28/08/2008</v>
      </c>
      <c r="E236" s="11" t="s">
        <v>9</v>
      </c>
      <c r="F236" s="11" t="s">
        <v>10</v>
      </c>
    </row>
    <row r="237" spans="1:6" ht="21.75" customHeight="1">
      <c r="A237" s="10">
        <v>232</v>
      </c>
      <c r="B237" s="11" t="str">
        <f>TEXT("007011","000000")</f>
        <v>007011</v>
      </c>
      <c r="C237" s="11" t="s">
        <v>235</v>
      </c>
      <c r="D237" s="11" t="str">
        <f>TEXT("30/3/2008","dd/mm/yyyy")</f>
        <v>30/3/2008</v>
      </c>
      <c r="E237" s="11" t="s">
        <v>9</v>
      </c>
      <c r="F237" s="11" t="s">
        <v>10</v>
      </c>
    </row>
    <row r="238" spans="1:6" ht="21.75" customHeight="1">
      <c r="A238" s="10">
        <v>233</v>
      </c>
      <c r="B238" s="11" t="str">
        <f>TEXT("007024","000000")</f>
        <v>007024</v>
      </c>
      <c r="C238" s="11" t="s">
        <v>236</v>
      </c>
      <c r="D238" s="11" t="str">
        <f>TEXT("25/08/2008","dd/mm/yyyy")</f>
        <v>25/08/2008</v>
      </c>
      <c r="E238" s="11" t="s">
        <v>9</v>
      </c>
      <c r="F238" s="11" t="s">
        <v>10</v>
      </c>
    </row>
    <row r="239" spans="1:6" ht="21.75" customHeight="1">
      <c r="A239" s="10">
        <v>234</v>
      </c>
      <c r="B239" s="11" t="str">
        <f>TEXT("007060","000000")</f>
        <v>007060</v>
      </c>
      <c r="C239" s="11" t="s">
        <v>237</v>
      </c>
      <c r="D239" s="11" t="str">
        <f>TEXT("23/9/2008","dd/mm/yyyy")</f>
        <v>23/9/2008</v>
      </c>
      <c r="E239" s="11" t="s">
        <v>9</v>
      </c>
      <c r="F239" s="11" t="s">
        <v>10</v>
      </c>
    </row>
    <row r="240" spans="1:6" ht="21.75" customHeight="1">
      <c r="A240" s="10">
        <v>235</v>
      </c>
      <c r="B240" s="11" t="str">
        <f>TEXT("007132","000000")</f>
        <v>007132</v>
      </c>
      <c r="C240" s="11" t="s">
        <v>238</v>
      </c>
      <c r="D240" s="11" t="str">
        <f>TEXT("15/07/2008","dd/mm/yyyy")</f>
        <v>15/07/2008</v>
      </c>
      <c r="E240" s="11" t="s">
        <v>12</v>
      </c>
      <c r="F240" s="11" t="s">
        <v>10</v>
      </c>
    </row>
    <row r="241" spans="1:6" ht="21.75" customHeight="1">
      <c r="A241" s="10">
        <v>236</v>
      </c>
      <c r="B241" s="11" t="str">
        <f>TEXT("007149","000000")</f>
        <v>007149</v>
      </c>
      <c r="C241" s="11" t="s">
        <v>239</v>
      </c>
      <c r="D241" s="11" t="str">
        <f>TEXT("30/08/2008","dd/mm/yyyy")</f>
        <v>30/08/2008</v>
      </c>
      <c r="E241" s="11" t="s">
        <v>12</v>
      </c>
      <c r="F241" s="11" t="s">
        <v>10</v>
      </c>
    </row>
    <row r="242" spans="1:6" ht="21.75" customHeight="1">
      <c r="A242" s="10">
        <v>237</v>
      </c>
      <c r="B242" s="11" t="str">
        <f>TEXT("007161","000000")</f>
        <v>007161</v>
      </c>
      <c r="C242" s="11" t="s">
        <v>240</v>
      </c>
      <c r="D242" s="11" t="str">
        <f>TEXT("09/10/2008","dd/mm/yyyy")</f>
        <v>10/09/2008</v>
      </c>
      <c r="E242" s="11" t="s">
        <v>12</v>
      </c>
      <c r="F242" s="11" t="s">
        <v>10</v>
      </c>
    </row>
    <row r="243" spans="1:6" ht="21.75" customHeight="1">
      <c r="A243" s="10">
        <v>238</v>
      </c>
      <c r="B243" s="11" t="str">
        <f>TEXT("007162","000000")</f>
        <v>007162</v>
      </c>
      <c r="C243" s="11" t="s">
        <v>241</v>
      </c>
      <c r="D243" s="11" t="str">
        <f>TEXT("20/07/2008","dd/mm/yyyy")</f>
        <v>20/07/2008</v>
      </c>
      <c r="E243" s="11" t="s">
        <v>12</v>
      </c>
      <c r="F243" s="11" t="s">
        <v>10</v>
      </c>
    </row>
    <row r="244" spans="1:6" ht="21.75" customHeight="1">
      <c r="A244" s="10">
        <v>239</v>
      </c>
      <c r="B244" s="11" t="str">
        <f>TEXT("007163","000000")</f>
        <v>007163</v>
      </c>
      <c r="C244" s="11" t="s">
        <v>242</v>
      </c>
      <c r="D244" s="11" t="str">
        <f>TEXT("27/10/2008","dd/mm/yyyy")</f>
        <v>27/10/2008</v>
      </c>
      <c r="E244" s="11" t="s">
        <v>12</v>
      </c>
      <c r="F244" s="11" t="s">
        <v>10</v>
      </c>
    </row>
    <row r="245" spans="1:6" ht="21.75" customHeight="1">
      <c r="A245" s="10">
        <v>240</v>
      </c>
      <c r="B245" s="11" t="str">
        <f>TEXT("007181","000000")</f>
        <v>007181</v>
      </c>
      <c r="C245" s="11" t="s">
        <v>243</v>
      </c>
      <c r="D245" s="11" t="str">
        <f>TEXT("23/09/2008","dd/mm/yyyy")</f>
        <v>23/09/2008</v>
      </c>
      <c r="E245" s="11" t="s">
        <v>12</v>
      </c>
      <c r="F245" s="11" t="s">
        <v>10</v>
      </c>
    </row>
    <row r="246" spans="1:6" ht="21.75" customHeight="1">
      <c r="A246" s="10">
        <v>241</v>
      </c>
      <c r="B246" s="11" t="str">
        <f>TEXT("007198","000000")</f>
        <v>007198</v>
      </c>
      <c r="C246" s="11" t="s">
        <v>244</v>
      </c>
      <c r="D246" s="11" t="str">
        <f>TEXT("05/09/2008","dd/mm/yyyy")</f>
        <v>09/05/2008</v>
      </c>
      <c r="E246" s="11" t="s">
        <v>12</v>
      </c>
      <c r="F246" s="11" t="s">
        <v>10</v>
      </c>
    </row>
    <row r="247" spans="1:6" ht="21.75" customHeight="1">
      <c r="A247" s="10">
        <v>242</v>
      </c>
      <c r="B247" s="11" t="str">
        <f>TEXT("007226","000000")</f>
        <v>007226</v>
      </c>
      <c r="C247" s="11" t="s">
        <v>245</v>
      </c>
      <c r="D247" s="11" t="str">
        <f>TEXT("29/01/2008","dd/mm/yyyy")</f>
        <v>29/01/2008</v>
      </c>
      <c r="E247" s="11" t="s">
        <v>12</v>
      </c>
      <c r="F247" s="11" t="s">
        <v>10</v>
      </c>
    </row>
    <row r="248" spans="1:6" ht="21.75" customHeight="1">
      <c r="A248" s="10">
        <v>243</v>
      </c>
      <c r="B248" s="11" t="str">
        <f>TEXT("007259","000000")</f>
        <v>007259</v>
      </c>
      <c r="C248" s="11" t="s">
        <v>246</v>
      </c>
      <c r="D248" s="11" t="str">
        <f>TEXT("09/01/2008","dd/mm/yyyy")</f>
        <v>01/09/2008</v>
      </c>
      <c r="E248" s="11" t="s">
        <v>12</v>
      </c>
      <c r="F248" s="11" t="s">
        <v>10</v>
      </c>
    </row>
    <row r="249" spans="1:6" ht="21.75" customHeight="1">
      <c r="A249" s="10">
        <v>244</v>
      </c>
      <c r="B249" s="11" t="str">
        <f>TEXT("007301","000000")</f>
        <v>007301</v>
      </c>
      <c r="C249" s="11" t="s">
        <v>247</v>
      </c>
      <c r="D249" s="11" t="str">
        <f>TEXT("10/5/2008","dd/mm/yyyy")</f>
        <v>05/10/2008</v>
      </c>
      <c r="E249" s="11" t="s">
        <v>9</v>
      </c>
      <c r="F249" s="11" t="s">
        <v>10</v>
      </c>
    </row>
    <row r="250" spans="1:6" ht="21.75" customHeight="1">
      <c r="A250" s="10">
        <v>245</v>
      </c>
      <c r="B250" s="11" t="str">
        <f>TEXT("007375","000000")</f>
        <v>007375</v>
      </c>
      <c r="C250" s="11" t="s">
        <v>248</v>
      </c>
      <c r="D250" s="11" t="str">
        <f>TEXT("05/07/2008","dd/mm/yyyy")</f>
        <v>07/05/2008</v>
      </c>
      <c r="E250" s="11" t="s">
        <v>9</v>
      </c>
      <c r="F250" s="11" t="s">
        <v>10</v>
      </c>
    </row>
    <row r="251" spans="1:6" ht="21.75" customHeight="1">
      <c r="A251" s="10">
        <v>246</v>
      </c>
      <c r="B251" s="11" t="str">
        <f>TEXT("007427","000000")</f>
        <v>007427</v>
      </c>
      <c r="C251" s="11" t="s">
        <v>249</v>
      </c>
      <c r="D251" s="11" t="str">
        <f>TEXT("19/06/2008","dd/mm/yyyy")</f>
        <v>19/06/2008</v>
      </c>
      <c r="E251" s="11" t="s">
        <v>9</v>
      </c>
      <c r="F251" s="11" t="s">
        <v>10</v>
      </c>
    </row>
    <row r="252" spans="1:6" ht="21.75" customHeight="1">
      <c r="A252" s="10">
        <v>247</v>
      </c>
      <c r="B252" s="11" t="str">
        <f>TEXT("007578","000000")</f>
        <v>007578</v>
      </c>
      <c r="C252" s="11" t="s">
        <v>250</v>
      </c>
      <c r="D252" s="11" t="str">
        <f>TEXT("17/08/2008","dd/mm/yyyy")</f>
        <v>17/08/2008</v>
      </c>
      <c r="E252" s="11" t="s">
        <v>9</v>
      </c>
      <c r="F252" s="11" t="s">
        <v>10</v>
      </c>
    </row>
    <row r="253" spans="1:6" ht="21.75" customHeight="1">
      <c r="A253" s="10">
        <v>248</v>
      </c>
      <c r="B253" s="11" t="str">
        <f>TEXT("007603","000000")</f>
        <v>007603</v>
      </c>
      <c r="C253" s="11" t="s">
        <v>251</v>
      </c>
      <c r="D253" s="11" t="str">
        <f>TEXT("19/08/2008","dd/mm/yyyy")</f>
        <v>19/08/2008</v>
      </c>
      <c r="E253" s="11" t="s">
        <v>9</v>
      </c>
      <c r="F253" s="11" t="s">
        <v>10</v>
      </c>
    </row>
    <row r="254" spans="1:6" ht="21.75" customHeight="1">
      <c r="A254" s="10">
        <v>249</v>
      </c>
      <c r="B254" s="11" t="str">
        <f>TEXT("007651","000000")</f>
        <v>007651</v>
      </c>
      <c r="C254" s="11" t="s">
        <v>252</v>
      </c>
      <c r="D254" s="11" t="str">
        <f>TEXT("05/10/2008","dd/mm/yyyy")</f>
        <v>10/05/2008</v>
      </c>
      <c r="E254" s="11" t="s">
        <v>9</v>
      </c>
      <c r="F254" s="11" t="s">
        <v>10</v>
      </c>
    </row>
    <row r="255" spans="1:6" ht="21.75" customHeight="1">
      <c r="A255" s="10">
        <v>250</v>
      </c>
      <c r="B255" s="11" t="str">
        <f>TEXT("007667","000000")</f>
        <v>007667</v>
      </c>
      <c r="C255" s="11" t="s">
        <v>253</v>
      </c>
      <c r="D255" s="11" t="str">
        <f>TEXT("26/09/2008","dd/mm/yyyy")</f>
        <v>26/09/2008</v>
      </c>
      <c r="E255" s="11" t="s">
        <v>9</v>
      </c>
      <c r="F255" s="11" t="s">
        <v>10</v>
      </c>
    </row>
    <row r="256" spans="1:6" ht="21.75" customHeight="1">
      <c r="A256" s="10">
        <v>251</v>
      </c>
      <c r="B256" s="11" t="str">
        <f>TEXT("007670","000000")</f>
        <v>007670</v>
      </c>
      <c r="C256" s="11" t="s">
        <v>254</v>
      </c>
      <c r="D256" s="11" t="str">
        <f>TEXT("12/06/2008","dd/mm/yyyy")</f>
        <v>06/12/2008</v>
      </c>
      <c r="E256" s="11" t="s">
        <v>9</v>
      </c>
      <c r="F256" s="11" t="s">
        <v>10</v>
      </c>
    </row>
    <row r="257" spans="1:6" ht="21.75" customHeight="1">
      <c r="A257" s="10">
        <v>252</v>
      </c>
      <c r="B257" s="11" t="str">
        <f>TEXT("007672","000000")</f>
        <v>007672</v>
      </c>
      <c r="C257" s="11" t="s">
        <v>255</v>
      </c>
      <c r="D257" s="11" t="str">
        <f>TEXT("27/8/2008","dd/mm/yyyy")</f>
        <v>27/8/2008</v>
      </c>
      <c r="E257" s="11" t="s">
        <v>9</v>
      </c>
      <c r="F257" s="11" t="s">
        <v>10</v>
      </c>
    </row>
    <row r="258" spans="1:6" ht="21.75" customHeight="1">
      <c r="A258" s="10">
        <v>253</v>
      </c>
      <c r="B258" s="11" t="str">
        <f>TEXT("007681","000000")</f>
        <v>007681</v>
      </c>
      <c r="C258" s="11" t="s">
        <v>256</v>
      </c>
      <c r="D258" s="11" t="str">
        <f>TEXT("27/03/2008","dd/mm/yyyy")</f>
        <v>27/03/2008</v>
      </c>
      <c r="E258" s="11" t="s">
        <v>12</v>
      </c>
      <c r="F258" s="11" t="s">
        <v>10</v>
      </c>
    </row>
    <row r="259" spans="1:6" ht="21.75" customHeight="1">
      <c r="A259" s="10">
        <v>254</v>
      </c>
      <c r="B259" s="11" t="str">
        <f>TEXT("007789","000000")</f>
        <v>007789</v>
      </c>
      <c r="C259" s="11" t="s">
        <v>257</v>
      </c>
      <c r="D259" s="11" t="str">
        <f>TEXT("23/01/2008","dd/mm/yyyy")</f>
        <v>23/01/2008</v>
      </c>
      <c r="E259" s="11" t="s">
        <v>9</v>
      </c>
      <c r="F259" s="11" t="s">
        <v>10</v>
      </c>
    </row>
    <row r="260" spans="1:6" ht="21.75" customHeight="1">
      <c r="A260" s="10">
        <v>255</v>
      </c>
      <c r="B260" s="11" t="str">
        <f>TEXT("007832","000000")</f>
        <v>007832</v>
      </c>
      <c r="C260" s="11" t="s">
        <v>258</v>
      </c>
      <c r="D260" s="11" t="str">
        <f>TEXT("29/11/2008","dd/mm/yyyy")</f>
        <v>29/11/2008</v>
      </c>
      <c r="E260" s="11" t="s">
        <v>9</v>
      </c>
      <c r="F260" s="11" t="s">
        <v>10</v>
      </c>
    </row>
    <row r="261" spans="1:6" ht="21.75" customHeight="1">
      <c r="A261" s="10">
        <v>256</v>
      </c>
      <c r="B261" s="11" t="str">
        <f>TEXT("007866","000000")</f>
        <v>007866</v>
      </c>
      <c r="C261" s="11" t="s">
        <v>259</v>
      </c>
      <c r="D261" s="11" t="str">
        <f>TEXT("19/07/2008","dd/mm/yyyy")</f>
        <v>19/07/2008</v>
      </c>
      <c r="E261" s="11" t="s">
        <v>12</v>
      </c>
      <c r="F261" s="11" t="s">
        <v>10</v>
      </c>
    </row>
    <row r="262" spans="1:6" ht="21.75" customHeight="1">
      <c r="A262" s="10">
        <v>257</v>
      </c>
      <c r="B262" s="11" t="str">
        <f>TEXT("007876","000000")</f>
        <v>007876</v>
      </c>
      <c r="C262" s="11" t="s">
        <v>260</v>
      </c>
      <c r="D262" s="11" t="str">
        <f>TEXT("06/01/2008","dd/mm/yyyy")</f>
        <v>01/06/2008</v>
      </c>
      <c r="E262" s="11" t="s">
        <v>12</v>
      </c>
      <c r="F262" s="11" t="s">
        <v>10</v>
      </c>
    </row>
    <row r="263" spans="1:6" ht="21.75" customHeight="1">
      <c r="A263" s="10">
        <v>258</v>
      </c>
      <c r="B263" s="11" t="str">
        <f>TEXT("007914","000000")</f>
        <v>007914</v>
      </c>
      <c r="C263" s="11" t="s">
        <v>261</v>
      </c>
      <c r="D263" s="11" t="str">
        <f>TEXT("30/03/2008","dd/mm/yyyy")</f>
        <v>30/03/2008</v>
      </c>
      <c r="E263" s="11" t="s">
        <v>12</v>
      </c>
      <c r="F263" s="11" t="s">
        <v>10</v>
      </c>
    </row>
    <row r="264" spans="1:6" ht="21.75" customHeight="1">
      <c r="A264" s="10">
        <v>259</v>
      </c>
      <c r="B264" s="11" t="str">
        <f>TEXT("007920","000000")</f>
        <v>007920</v>
      </c>
      <c r="C264" s="11" t="s">
        <v>262</v>
      </c>
      <c r="D264" s="11" t="str">
        <f>TEXT("09/07/2008","dd/mm/yyyy")</f>
        <v>07/09/2008</v>
      </c>
      <c r="E264" s="11" t="s">
        <v>12</v>
      </c>
      <c r="F264" s="11" t="s">
        <v>10</v>
      </c>
    </row>
    <row r="265" spans="1:6" ht="21.75" customHeight="1">
      <c r="A265" s="10">
        <v>260</v>
      </c>
      <c r="B265" s="11" t="str">
        <f>TEXT("008031","000000")</f>
        <v>008031</v>
      </c>
      <c r="C265" s="11" t="s">
        <v>263</v>
      </c>
      <c r="D265" s="11" t="str">
        <f>TEXT("10/06/2008","dd/mm/yyyy")</f>
        <v>06/10/2008</v>
      </c>
      <c r="E265" s="11" t="s">
        <v>9</v>
      </c>
      <c r="F265" s="11" t="s">
        <v>10</v>
      </c>
    </row>
    <row r="266" spans="1:6" ht="21.75" customHeight="1">
      <c r="A266" s="10">
        <v>261</v>
      </c>
      <c r="B266" s="11" t="str">
        <f>TEXT("008061","000000")</f>
        <v>008061</v>
      </c>
      <c r="C266" s="11" t="s">
        <v>264</v>
      </c>
      <c r="D266" s="11" t="str">
        <f>TEXT("02/11/2008","dd/mm/yyyy")</f>
        <v>11/02/2008</v>
      </c>
      <c r="E266" s="11" t="s">
        <v>9</v>
      </c>
      <c r="F266" s="11" t="s">
        <v>10</v>
      </c>
    </row>
    <row r="267" spans="1:6" ht="21.75" customHeight="1">
      <c r="A267" s="10">
        <v>262</v>
      </c>
      <c r="B267" s="11" t="str">
        <f>TEXT("008065","000000")</f>
        <v>008065</v>
      </c>
      <c r="C267" s="11" t="s">
        <v>265</v>
      </c>
      <c r="D267" s="11" t="str">
        <f>TEXT("22/10/2008","dd/mm/yyyy")</f>
        <v>22/10/2008</v>
      </c>
      <c r="E267" s="11" t="s">
        <v>9</v>
      </c>
      <c r="F267" s="11" t="s">
        <v>10</v>
      </c>
    </row>
    <row r="268" spans="1:6" ht="21.75" customHeight="1">
      <c r="A268" s="10">
        <v>263</v>
      </c>
      <c r="B268" s="11" t="str">
        <f>TEXT("008076","000000")</f>
        <v>008076</v>
      </c>
      <c r="C268" s="11" t="s">
        <v>266</v>
      </c>
      <c r="D268" s="11" t="str">
        <f>TEXT("31/03/2008","dd/mm/yyyy")</f>
        <v>31/03/2008</v>
      </c>
      <c r="E268" s="11" t="s">
        <v>12</v>
      </c>
      <c r="F268" s="11" t="s">
        <v>10</v>
      </c>
    </row>
    <row r="269" spans="1:6" ht="21.75" customHeight="1">
      <c r="A269" s="10">
        <v>264</v>
      </c>
      <c r="B269" s="11" t="str">
        <f>TEXT("008083","000000")</f>
        <v>008083</v>
      </c>
      <c r="C269" s="11" t="s">
        <v>267</v>
      </c>
      <c r="D269" s="11" t="str">
        <f>TEXT("30/09/2008","dd/mm/yyyy")</f>
        <v>30/09/2008</v>
      </c>
      <c r="E269" s="11" t="s">
        <v>12</v>
      </c>
      <c r="F269" s="11" t="s">
        <v>10</v>
      </c>
    </row>
    <row r="270" spans="1:6" ht="21.75" customHeight="1">
      <c r="A270" s="10">
        <v>265</v>
      </c>
      <c r="B270" s="11" t="str">
        <f>TEXT("008087","000000")</f>
        <v>008087</v>
      </c>
      <c r="C270" s="11" t="s">
        <v>268</v>
      </c>
      <c r="D270" s="11" t="str">
        <f>TEXT("19/05/2008","dd/mm/yyyy")</f>
        <v>19/05/2008</v>
      </c>
      <c r="E270" s="11" t="s">
        <v>9</v>
      </c>
      <c r="F270" s="11" t="s">
        <v>78</v>
      </c>
    </row>
    <row r="271" spans="1:6" ht="21.75" customHeight="1">
      <c r="A271" s="10">
        <v>266</v>
      </c>
      <c r="B271" s="11" t="str">
        <f>TEXT("008127","000000")</f>
        <v>008127</v>
      </c>
      <c r="C271" s="11" t="s">
        <v>269</v>
      </c>
      <c r="D271" s="11" t="str">
        <f>TEXT("04/02/2008","dd/mm/yyyy")</f>
        <v>02/04/2008</v>
      </c>
      <c r="E271" s="11" t="s">
        <v>12</v>
      </c>
      <c r="F271" s="11" t="s">
        <v>10</v>
      </c>
    </row>
    <row r="272" spans="1:6" ht="21.75" customHeight="1">
      <c r="A272" s="10">
        <v>267</v>
      </c>
      <c r="B272" s="11" t="str">
        <f>TEXT("008180","000000")</f>
        <v>008180</v>
      </c>
      <c r="C272" s="11" t="s">
        <v>270</v>
      </c>
      <c r="D272" s="11" t="str">
        <f>TEXT("25/01/2008","dd/mm/yyyy")</f>
        <v>25/01/2008</v>
      </c>
      <c r="E272" s="11" t="s">
        <v>12</v>
      </c>
      <c r="F272" s="11" t="s">
        <v>10</v>
      </c>
    </row>
    <row r="273" spans="1:6" ht="21.75" customHeight="1">
      <c r="A273" s="10">
        <v>268</v>
      </c>
      <c r="B273" s="11" t="str">
        <f>TEXT("008183","000000")</f>
        <v>008183</v>
      </c>
      <c r="C273" s="11" t="s">
        <v>271</v>
      </c>
      <c r="D273" s="11" t="str">
        <f>TEXT("20/01/2008","dd/mm/yyyy")</f>
        <v>20/01/2008</v>
      </c>
      <c r="E273" s="11" t="s">
        <v>12</v>
      </c>
      <c r="F273" s="11" t="s">
        <v>10</v>
      </c>
    </row>
    <row r="274" spans="1:6" ht="21.75" customHeight="1">
      <c r="A274" s="10">
        <v>269</v>
      </c>
      <c r="B274" s="11" t="str">
        <f>TEXT("008190","000000")</f>
        <v>008190</v>
      </c>
      <c r="C274" s="11" t="s">
        <v>272</v>
      </c>
      <c r="D274" s="11" t="str">
        <f>TEXT("18/08/2008","dd/mm/yyyy")</f>
        <v>18/08/2008</v>
      </c>
      <c r="E274" s="11" t="s">
        <v>12</v>
      </c>
      <c r="F274" s="11" t="s">
        <v>10</v>
      </c>
    </row>
    <row r="275" spans="1:6" ht="21.75" customHeight="1">
      <c r="A275" s="10">
        <v>270</v>
      </c>
      <c r="B275" s="11" t="str">
        <f>TEXT("008195","000000")</f>
        <v>008195</v>
      </c>
      <c r="C275" s="11" t="s">
        <v>273</v>
      </c>
      <c r="D275" s="11" t="str">
        <f>TEXT("05/08/2008","dd/mm/yyyy")</f>
        <v>08/05/2008</v>
      </c>
      <c r="E275" s="11" t="s">
        <v>12</v>
      </c>
      <c r="F275" s="11" t="s">
        <v>10</v>
      </c>
    </row>
    <row r="276" spans="1:6" ht="21.75" customHeight="1">
      <c r="A276" s="10">
        <v>271</v>
      </c>
      <c r="B276" s="11" t="str">
        <f>TEXT("008199","000000")</f>
        <v>008199</v>
      </c>
      <c r="C276" s="11" t="s">
        <v>274</v>
      </c>
      <c r="D276" s="11" t="str">
        <f>TEXT("19/02/2008","dd/mm/yyyy")</f>
        <v>19/02/2008</v>
      </c>
      <c r="E276" s="11" t="s">
        <v>12</v>
      </c>
      <c r="F276" s="11" t="s">
        <v>10</v>
      </c>
    </row>
    <row r="277" spans="1:6" ht="21.75" customHeight="1">
      <c r="A277" s="10">
        <v>272</v>
      </c>
      <c r="B277" s="11" t="str">
        <f>TEXT("008239","000000")</f>
        <v>008239</v>
      </c>
      <c r="C277" s="11" t="s">
        <v>275</v>
      </c>
      <c r="D277" s="11" t="str">
        <f>TEXT("02/01/2008","dd/mm/yyyy")</f>
        <v>01/02/2008</v>
      </c>
      <c r="E277" s="11" t="s">
        <v>12</v>
      </c>
      <c r="F277" s="11" t="s">
        <v>10</v>
      </c>
    </row>
    <row r="278" spans="1:6" ht="21.75" customHeight="1">
      <c r="A278" s="10">
        <v>273</v>
      </c>
      <c r="B278" s="11" t="str">
        <f>TEXT("008250","000000")</f>
        <v>008250</v>
      </c>
      <c r="C278" s="11" t="s">
        <v>276</v>
      </c>
      <c r="D278" s="11" t="str">
        <f>TEXT("21/09/2008","dd/mm/yyyy")</f>
        <v>21/09/2008</v>
      </c>
      <c r="E278" s="11" t="s">
        <v>12</v>
      </c>
      <c r="F278" s="11" t="s">
        <v>10</v>
      </c>
    </row>
    <row r="279" spans="1:6" ht="21.75" customHeight="1">
      <c r="A279" s="10">
        <v>274</v>
      </c>
      <c r="B279" s="11" t="str">
        <f>TEXT("008268","000000")</f>
        <v>008268</v>
      </c>
      <c r="C279" s="11" t="s">
        <v>277</v>
      </c>
      <c r="D279" s="11" t="str">
        <f>TEXT("24/12/2008","dd/mm/yyyy")</f>
        <v>24/12/2008</v>
      </c>
      <c r="E279" s="11" t="s">
        <v>12</v>
      </c>
      <c r="F279" s="11" t="s">
        <v>10</v>
      </c>
    </row>
    <row r="280" spans="1:6" ht="21.75" customHeight="1">
      <c r="A280" s="10">
        <v>275</v>
      </c>
      <c r="B280" s="11" t="str">
        <f>TEXT("008274","000000")</f>
        <v>008274</v>
      </c>
      <c r="C280" s="11" t="s">
        <v>278</v>
      </c>
      <c r="D280" s="11" t="str">
        <f>TEXT("28/10/2008","dd/mm/yyyy")</f>
        <v>28/10/2008</v>
      </c>
      <c r="E280" s="11" t="s">
        <v>12</v>
      </c>
      <c r="F280" s="11" t="s">
        <v>10</v>
      </c>
    </row>
    <row r="281" spans="1:6" ht="21.75" customHeight="1">
      <c r="A281" s="10">
        <v>276</v>
      </c>
      <c r="B281" s="11" t="str">
        <f>TEXT("008328","000000")</f>
        <v>008328</v>
      </c>
      <c r="C281" s="11" t="s">
        <v>279</v>
      </c>
      <c r="D281" s="11" t="str">
        <f>TEXT("22/07/2008","dd/mm/yyyy")</f>
        <v>22/07/2008</v>
      </c>
      <c r="E281" s="11" t="s">
        <v>12</v>
      </c>
      <c r="F281" s="11" t="s">
        <v>10</v>
      </c>
    </row>
    <row r="282" spans="1:6" ht="21.75" customHeight="1">
      <c r="A282" s="10">
        <v>277</v>
      </c>
      <c r="B282" s="11" t="str">
        <f>TEXT("008352","000000")</f>
        <v>008352</v>
      </c>
      <c r="C282" s="11" t="s">
        <v>280</v>
      </c>
      <c r="D282" s="11" t="str">
        <f>TEXT("24/12/2008","dd/mm/yyyy")</f>
        <v>24/12/2008</v>
      </c>
      <c r="E282" s="11" t="s">
        <v>12</v>
      </c>
      <c r="F282" s="11" t="s">
        <v>10</v>
      </c>
    </row>
    <row r="283" spans="1:6" ht="21.75" customHeight="1">
      <c r="A283" s="10">
        <v>278</v>
      </c>
      <c r="B283" s="11" t="str">
        <f>TEXT("008353","000000")</f>
        <v>008353</v>
      </c>
      <c r="C283" s="11" t="s">
        <v>280</v>
      </c>
      <c r="D283" s="11" t="str">
        <f>TEXT("18/08/2008","dd/mm/yyyy")</f>
        <v>18/08/2008</v>
      </c>
      <c r="E283" s="11" t="s">
        <v>12</v>
      </c>
      <c r="F283" s="11" t="s">
        <v>10</v>
      </c>
    </row>
    <row r="284" spans="1:6" ht="21.75" customHeight="1">
      <c r="A284" s="10">
        <v>279</v>
      </c>
      <c r="B284" s="11" t="str">
        <f>TEXT("008357","000000")</f>
        <v>008357</v>
      </c>
      <c r="C284" s="11" t="s">
        <v>281</v>
      </c>
      <c r="D284" s="11" t="str">
        <f>TEXT("17/04/2008","dd/mm/yyyy")</f>
        <v>17/04/2008</v>
      </c>
      <c r="E284" s="11" t="s">
        <v>12</v>
      </c>
      <c r="F284" s="11" t="s">
        <v>10</v>
      </c>
    </row>
    <row r="285" spans="1:6" ht="21.75" customHeight="1">
      <c r="A285" s="10">
        <v>280</v>
      </c>
      <c r="B285" s="11" t="str">
        <f>TEXT("008368","000000")</f>
        <v>008368</v>
      </c>
      <c r="C285" s="11" t="s">
        <v>282</v>
      </c>
      <c r="D285" s="11" t="str">
        <f>TEXT("19/11/2008","dd/mm/yyyy")</f>
        <v>19/11/2008</v>
      </c>
      <c r="E285" s="11" t="s">
        <v>12</v>
      </c>
      <c r="F285" s="11" t="s">
        <v>10</v>
      </c>
    </row>
    <row r="286" spans="1:6" ht="21.75" customHeight="1">
      <c r="A286" s="10">
        <v>281</v>
      </c>
      <c r="B286" s="11" t="str">
        <f>TEXT("008369","000000")</f>
        <v>008369</v>
      </c>
      <c r="C286" s="11" t="s">
        <v>283</v>
      </c>
      <c r="D286" s="11" t="str">
        <f>TEXT("13/07/2008","dd/mm/yyyy")</f>
        <v>13/07/2008</v>
      </c>
      <c r="E286" s="11" t="s">
        <v>12</v>
      </c>
      <c r="F286" s="11" t="s">
        <v>10</v>
      </c>
    </row>
    <row r="287" spans="1:6" ht="21.75" customHeight="1">
      <c r="A287" s="10">
        <v>282</v>
      </c>
      <c r="B287" s="11" t="str">
        <f>TEXT("008372","000000")</f>
        <v>008372</v>
      </c>
      <c r="C287" s="11" t="s">
        <v>284</v>
      </c>
      <c r="D287" s="11" t="str">
        <f>TEXT("20/01/2008","dd/mm/yyyy")</f>
        <v>20/01/2008</v>
      </c>
      <c r="E287" s="11" t="s">
        <v>12</v>
      </c>
      <c r="F287" s="11" t="s">
        <v>10</v>
      </c>
    </row>
    <row r="288" spans="1:6" ht="21.75" customHeight="1">
      <c r="A288" s="10">
        <v>283</v>
      </c>
      <c r="B288" s="11" t="str">
        <f>TEXT("008391","000000")</f>
        <v>008391</v>
      </c>
      <c r="C288" s="11" t="s">
        <v>285</v>
      </c>
      <c r="D288" s="11" t="str">
        <f>TEXT("20/03/2008","dd/mm/yyyy")</f>
        <v>20/03/2008</v>
      </c>
      <c r="E288" s="11" t="s">
        <v>12</v>
      </c>
      <c r="F288" s="11" t="s">
        <v>10</v>
      </c>
    </row>
    <row r="289" spans="1:6" ht="21.75" customHeight="1">
      <c r="A289" s="10">
        <v>284</v>
      </c>
      <c r="B289" s="11" t="str">
        <f>TEXT("008439","000000")</f>
        <v>008439</v>
      </c>
      <c r="C289" s="11" t="s">
        <v>286</v>
      </c>
      <c r="D289" s="11" t="str">
        <f>TEXT("03/05/2008","dd/mm/yyyy")</f>
        <v>05/03/2008</v>
      </c>
      <c r="E289" s="11" t="s">
        <v>12</v>
      </c>
      <c r="F289" s="11" t="s">
        <v>10</v>
      </c>
    </row>
    <row r="290" spans="1:6" ht="21.75" customHeight="1">
      <c r="A290" s="10">
        <v>285</v>
      </c>
      <c r="B290" s="11" t="str">
        <f>TEXT("008445","000000")</f>
        <v>008445</v>
      </c>
      <c r="C290" s="11" t="s">
        <v>287</v>
      </c>
      <c r="D290" s="11" t="str">
        <f>TEXT("29/06/2008","dd/mm/yyyy")</f>
        <v>29/06/2008</v>
      </c>
      <c r="E290" s="11" t="s">
        <v>12</v>
      </c>
      <c r="F290" s="11" t="s">
        <v>10</v>
      </c>
    </row>
    <row r="291" spans="1:6" ht="21.75" customHeight="1">
      <c r="A291" s="10">
        <v>286</v>
      </c>
      <c r="B291" s="11" t="str">
        <f>TEXT("008457","000000")</f>
        <v>008457</v>
      </c>
      <c r="C291" s="11" t="s">
        <v>288</v>
      </c>
      <c r="D291" s="11" t="str">
        <f>TEXT("14/01/2008","dd/mm/yyyy")</f>
        <v>14/01/2008</v>
      </c>
      <c r="E291" s="11" t="s">
        <v>12</v>
      </c>
      <c r="F291" s="11" t="s">
        <v>10</v>
      </c>
    </row>
    <row r="292" spans="1:6" ht="21.75" customHeight="1">
      <c r="A292" s="10">
        <v>287</v>
      </c>
      <c r="B292" s="11" t="str">
        <f>TEXT("008475","000000")</f>
        <v>008475</v>
      </c>
      <c r="C292" s="11" t="s">
        <v>289</v>
      </c>
      <c r="D292" s="11" t="str">
        <f>TEXT("21/01/2008","dd/mm/yyyy")</f>
        <v>21/01/2008</v>
      </c>
      <c r="E292" s="11" t="s">
        <v>12</v>
      </c>
      <c r="F292" s="11" t="s">
        <v>10</v>
      </c>
    </row>
    <row r="293" spans="1:6" ht="21.75" customHeight="1">
      <c r="A293" s="10">
        <v>288</v>
      </c>
      <c r="B293" s="11" t="str">
        <f>TEXT("008499","000000")</f>
        <v>008499</v>
      </c>
      <c r="C293" s="11" t="s">
        <v>290</v>
      </c>
      <c r="D293" s="11" t="str">
        <f>TEXT("28/04/2008","dd/mm/yyyy")</f>
        <v>28/04/2008</v>
      </c>
      <c r="E293" s="11" t="s">
        <v>12</v>
      </c>
      <c r="F293" s="11" t="s">
        <v>10</v>
      </c>
    </row>
    <row r="294" spans="1:6" ht="21.75" customHeight="1">
      <c r="A294" s="10">
        <v>289</v>
      </c>
      <c r="B294" s="11" t="str">
        <f>TEXT("008523","000000")</f>
        <v>008523</v>
      </c>
      <c r="C294" s="11" t="s">
        <v>291</v>
      </c>
      <c r="D294" s="11" t="str">
        <f>TEXT("15/10/2008","dd/mm/yyyy")</f>
        <v>15/10/2008</v>
      </c>
      <c r="E294" s="11" t="s">
        <v>12</v>
      </c>
      <c r="F294" s="11" t="s">
        <v>10</v>
      </c>
    </row>
    <row r="295" spans="1:6" ht="21.75" customHeight="1">
      <c r="A295" s="10">
        <v>290</v>
      </c>
      <c r="B295" s="11" t="str">
        <f>TEXT("008555","000000")</f>
        <v>008555</v>
      </c>
      <c r="C295" s="11" t="s">
        <v>292</v>
      </c>
      <c r="D295" s="11" t="str">
        <f>TEXT("06/08/2008","dd/mm/yyyy")</f>
        <v>08/06/2008</v>
      </c>
      <c r="E295" s="11" t="s">
        <v>12</v>
      </c>
      <c r="F295" s="11" t="s">
        <v>10</v>
      </c>
    </row>
    <row r="296" spans="1:6" ht="21.75" customHeight="1">
      <c r="A296" s="10">
        <v>291</v>
      </c>
      <c r="B296" s="11" t="str">
        <f>TEXT("008562","000000")</f>
        <v>008562</v>
      </c>
      <c r="C296" s="11" t="s">
        <v>293</v>
      </c>
      <c r="D296" s="11" t="str">
        <f>TEXT("02/04/2008","dd/mm/yyyy")</f>
        <v>04/02/2008</v>
      </c>
      <c r="E296" s="11" t="s">
        <v>12</v>
      </c>
      <c r="F296" s="11" t="s">
        <v>10</v>
      </c>
    </row>
    <row r="297" spans="1:6" ht="21.75" customHeight="1">
      <c r="A297" s="10">
        <v>292</v>
      </c>
      <c r="B297" s="11" t="str">
        <f>TEXT("008572","000000")</f>
        <v>008572</v>
      </c>
      <c r="C297" s="11" t="s">
        <v>294</v>
      </c>
      <c r="D297" s="11" t="str">
        <f>TEXT("07/06/2008","dd/mm/yyyy")</f>
        <v>06/07/2008</v>
      </c>
      <c r="E297" s="11" t="s">
        <v>12</v>
      </c>
      <c r="F297" s="11" t="s">
        <v>10</v>
      </c>
    </row>
    <row r="298" spans="1:6" ht="21.75" customHeight="1">
      <c r="A298" s="10">
        <v>293</v>
      </c>
      <c r="B298" s="11" t="str">
        <f>TEXT("008618","000000")</f>
        <v>008618</v>
      </c>
      <c r="C298" s="11" t="s">
        <v>295</v>
      </c>
      <c r="D298" s="11" t="str">
        <f>TEXT("03/11/2008","dd/mm/yyyy")</f>
        <v>11/03/2008</v>
      </c>
      <c r="E298" s="11" t="s">
        <v>12</v>
      </c>
      <c r="F298" s="11" t="s">
        <v>10</v>
      </c>
    </row>
    <row r="299" spans="1:6" ht="21.75" customHeight="1">
      <c r="A299" s="10">
        <v>294</v>
      </c>
      <c r="B299" s="11" t="str">
        <f>TEXT("008680","000000")</f>
        <v>008680</v>
      </c>
      <c r="C299" s="11" t="s">
        <v>296</v>
      </c>
      <c r="D299" s="11" t="str">
        <f>TEXT("26/12/2008","dd/mm/yyyy")</f>
        <v>26/12/2008</v>
      </c>
      <c r="E299" s="11" t="s">
        <v>12</v>
      </c>
      <c r="F299" s="11" t="s">
        <v>10</v>
      </c>
    </row>
    <row r="300" spans="1:6" ht="21.75" customHeight="1">
      <c r="A300" s="10">
        <v>295</v>
      </c>
      <c r="B300" s="11" t="str">
        <f>TEXT("008701","000000")</f>
        <v>008701</v>
      </c>
      <c r="C300" s="11" t="s">
        <v>296</v>
      </c>
      <c r="D300" s="11" t="str">
        <f>TEXT("25/02/2008","dd/mm/yyyy")</f>
        <v>25/02/2008</v>
      </c>
      <c r="E300" s="11" t="s">
        <v>12</v>
      </c>
      <c r="F300" s="11" t="s">
        <v>10</v>
      </c>
    </row>
    <row r="301" spans="1:6" ht="21.75" customHeight="1">
      <c r="A301" s="10">
        <v>296</v>
      </c>
      <c r="B301" s="11" t="str">
        <f>TEXT("008720","000000")</f>
        <v>008720</v>
      </c>
      <c r="C301" s="11" t="s">
        <v>297</v>
      </c>
      <c r="D301" s="11" t="str">
        <f>TEXT("14/10/2008","dd/mm/yyyy")</f>
        <v>14/10/2008</v>
      </c>
      <c r="E301" s="11" t="s">
        <v>12</v>
      </c>
      <c r="F301" s="11" t="s">
        <v>10</v>
      </c>
    </row>
    <row r="302" spans="1:6" ht="21.75" customHeight="1">
      <c r="A302" s="10">
        <v>297</v>
      </c>
      <c r="B302" s="11" t="str">
        <f>TEXT("008722","000000")</f>
        <v>008722</v>
      </c>
      <c r="C302" s="11" t="s">
        <v>298</v>
      </c>
      <c r="D302" s="11" t="str">
        <f>TEXT("29/12/2008","dd/mm/yyyy")</f>
        <v>29/12/2008</v>
      </c>
      <c r="E302" s="11" t="s">
        <v>12</v>
      </c>
      <c r="F302" s="11" t="s">
        <v>10</v>
      </c>
    </row>
    <row r="303" spans="1:6" ht="21.75" customHeight="1">
      <c r="A303" s="10">
        <v>298</v>
      </c>
      <c r="B303" s="11" t="str">
        <f>TEXT("008753","000000")</f>
        <v>008753</v>
      </c>
      <c r="C303" s="11" t="s">
        <v>299</v>
      </c>
      <c r="D303" s="11" t="str">
        <f>TEXT("27/01/2008","dd/mm/yyyy")</f>
        <v>27/01/2008</v>
      </c>
      <c r="E303" s="11" t="s">
        <v>12</v>
      </c>
      <c r="F303" s="11" t="s">
        <v>10</v>
      </c>
    </row>
    <row r="304" spans="1:6" ht="21.75" customHeight="1">
      <c r="A304" s="10">
        <v>299</v>
      </c>
      <c r="B304" s="11" t="str">
        <f>TEXT("008766","000000")</f>
        <v>008766</v>
      </c>
      <c r="C304" s="11" t="s">
        <v>300</v>
      </c>
      <c r="D304" s="11" t="str">
        <f>TEXT("16/06/2008","dd/mm/yyyy")</f>
        <v>16/06/2008</v>
      </c>
      <c r="E304" s="11" t="s">
        <v>12</v>
      </c>
      <c r="F304" s="11" t="s">
        <v>10</v>
      </c>
    </row>
    <row r="305" spans="1:6" ht="21.75" customHeight="1">
      <c r="A305" s="10">
        <v>300</v>
      </c>
      <c r="B305" s="11" t="str">
        <f>TEXT("008776","000000")</f>
        <v>008776</v>
      </c>
      <c r="C305" s="11" t="s">
        <v>301</v>
      </c>
      <c r="D305" s="11" t="str">
        <f>TEXT("25/11/2008","dd/mm/yyyy")</f>
        <v>25/11/2008</v>
      </c>
      <c r="E305" s="11" t="s">
        <v>12</v>
      </c>
      <c r="F305" s="11" t="s">
        <v>10</v>
      </c>
    </row>
    <row r="306" spans="1:6" ht="21.75" customHeight="1">
      <c r="A306" s="10">
        <v>301</v>
      </c>
      <c r="B306" s="11" t="str">
        <f>TEXT("008791","000000")</f>
        <v>008791</v>
      </c>
      <c r="C306" s="11" t="s">
        <v>302</v>
      </c>
      <c r="D306" s="11" t="str">
        <f>TEXT("06/06/2008","dd/mm/yyyy")</f>
        <v>06/06/2008</v>
      </c>
      <c r="E306" s="11" t="s">
        <v>12</v>
      </c>
      <c r="F306" s="11" t="s">
        <v>10</v>
      </c>
    </row>
    <row r="307" spans="1:6" ht="21.75" customHeight="1">
      <c r="A307" s="10">
        <v>302</v>
      </c>
      <c r="B307" s="11" t="str">
        <f>TEXT("008988","000000")</f>
        <v>008988</v>
      </c>
      <c r="C307" s="11" t="s">
        <v>303</v>
      </c>
      <c r="D307" s="11" t="str">
        <f>TEXT("16/04/2008","dd/mm/yyyy")</f>
        <v>16/04/2008</v>
      </c>
      <c r="E307" s="11" t="s">
        <v>12</v>
      </c>
      <c r="F307" s="11" t="s">
        <v>10</v>
      </c>
    </row>
    <row r="308" spans="1:6" ht="21.75" customHeight="1">
      <c r="A308" s="10">
        <v>303</v>
      </c>
      <c r="B308" s="11" t="str">
        <f>TEXT("009005","000000")</f>
        <v>009005</v>
      </c>
      <c r="C308" s="11" t="s">
        <v>304</v>
      </c>
      <c r="D308" s="11" t="str">
        <f>TEXT("14/10/2008","dd/mm/yyyy")</f>
        <v>14/10/2008</v>
      </c>
      <c r="E308" s="11" t="s">
        <v>9</v>
      </c>
      <c r="F308" s="11" t="s">
        <v>10</v>
      </c>
    </row>
    <row r="309" spans="1:6" ht="21.75" customHeight="1">
      <c r="A309" s="10">
        <v>304</v>
      </c>
      <c r="B309" s="11" t="str">
        <f>TEXT("009006","000000")</f>
        <v>009006</v>
      </c>
      <c r="C309" s="11" t="s">
        <v>305</v>
      </c>
      <c r="D309" s="11" t="str">
        <f>TEXT("23/09/2008","dd/mm/yyyy")</f>
        <v>23/09/2008</v>
      </c>
      <c r="E309" s="11" t="s">
        <v>9</v>
      </c>
      <c r="F309" s="11" t="s">
        <v>10</v>
      </c>
    </row>
    <row r="310" spans="1:6" ht="21.75" customHeight="1">
      <c r="A310" s="10">
        <v>305</v>
      </c>
      <c r="B310" s="11" t="str">
        <f>TEXT("009067","000000")</f>
        <v>009067</v>
      </c>
      <c r="C310" s="11" t="s">
        <v>306</v>
      </c>
      <c r="D310" s="11" t="str">
        <f>TEXT("28/4/2008","dd/mm/yyyy")</f>
        <v>28/4/2008</v>
      </c>
      <c r="E310" s="11" t="s">
        <v>9</v>
      </c>
      <c r="F310" s="11" t="s">
        <v>10</v>
      </c>
    </row>
    <row r="311" spans="1:6" ht="21.75" customHeight="1">
      <c r="A311" s="10">
        <v>306</v>
      </c>
      <c r="B311" s="11" t="str">
        <f>TEXT("009110","000000")</f>
        <v>009110</v>
      </c>
      <c r="C311" s="11" t="s">
        <v>307</v>
      </c>
      <c r="D311" s="11" t="str">
        <f>TEXT("25/04/2008","dd/mm/yyyy")</f>
        <v>25/04/2008</v>
      </c>
      <c r="E311" s="11" t="s">
        <v>9</v>
      </c>
      <c r="F311" s="11" t="s">
        <v>10</v>
      </c>
    </row>
    <row r="312" spans="1:6" ht="21.75" customHeight="1">
      <c r="A312" s="10">
        <v>307</v>
      </c>
      <c r="B312" s="11" t="str">
        <f>TEXT("009123","000000")</f>
        <v>009123</v>
      </c>
      <c r="C312" s="11" t="s">
        <v>308</v>
      </c>
      <c r="D312" s="11" t="str">
        <f>TEXT("16/07/2008","dd/mm/yyyy")</f>
        <v>16/07/2008</v>
      </c>
      <c r="E312" s="11" t="s">
        <v>9</v>
      </c>
      <c r="F312" s="11" t="s">
        <v>10</v>
      </c>
    </row>
    <row r="313" spans="1:6" ht="21.75" customHeight="1">
      <c r="A313" s="10">
        <v>308</v>
      </c>
      <c r="B313" s="11" t="str">
        <f>TEXT("009231","000000")</f>
        <v>009231</v>
      </c>
      <c r="C313" s="11" t="s">
        <v>309</v>
      </c>
      <c r="D313" s="11" t="str">
        <f>TEXT("29/04/2008","dd/mm/yyyy")</f>
        <v>29/04/2008</v>
      </c>
      <c r="E313" s="11" t="s">
        <v>9</v>
      </c>
      <c r="F313" s="11" t="s">
        <v>10</v>
      </c>
    </row>
    <row r="314" spans="1:6" ht="21.75" customHeight="1">
      <c r="A314" s="10">
        <v>309</v>
      </c>
      <c r="B314" s="11" t="str">
        <f>TEXT("009305","000000")</f>
        <v>009305</v>
      </c>
      <c r="C314" s="11" t="s">
        <v>310</v>
      </c>
      <c r="D314" s="11" t="str">
        <f>TEXT("13/05/2008","dd/mm/yyyy")</f>
        <v>13/05/2008</v>
      </c>
      <c r="E314" s="11" t="s">
        <v>9</v>
      </c>
      <c r="F314" s="11" t="s">
        <v>10</v>
      </c>
    </row>
    <row r="315" spans="1:6" ht="21.75" customHeight="1">
      <c r="A315" s="10">
        <v>310</v>
      </c>
      <c r="B315" s="11" t="str">
        <f>TEXT("009307","000000")</f>
        <v>009307</v>
      </c>
      <c r="C315" s="11" t="s">
        <v>311</v>
      </c>
      <c r="D315" s="11" t="str">
        <f>TEXT("27/01/2008","dd/mm/yyyy")</f>
        <v>27/01/2008</v>
      </c>
      <c r="E315" s="11" t="s">
        <v>12</v>
      </c>
      <c r="F315" s="11" t="s">
        <v>10</v>
      </c>
    </row>
    <row r="316" spans="1:6" ht="21.75" customHeight="1">
      <c r="A316" s="10">
        <v>311</v>
      </c>
      <c r="B316" s="11" t="str">
        <f>TEXT("009332","000000")</f>
        <v>009332</v>
      </c>
      <c r="C316" s="11" t="s">
        <v>312</v>
      </c>
      <c r="D316" s="11" t="str">
        <f>TEXT("13/10/2008","dd/mm/yyyy")</f>
        <v>13/10/2008</v>
      </c>
      <c r="E316" s="11" t="s">
        <v>12</v>
      </c>
      <c r="F316" s="11" t="s">
        <v>10</v>
      </c>
    </row>
    <row r="317" spans="1:6" ht="21.75" customHeight="1">
      <c r="A317" s="10">
        <v>312</v>
      </c>
      <c r="B317" s="11" t="str">
        <f>TEXT("009348","000000")</f>
        <v>009348</v>
      </c>
      <c r="C317" s="11" t="s">
        <v>313</v>
      </c>
      <c r="D317" s="11" t="str">
        <f>TEXT("27/02/2008","dd/mm/yyyy")</f>
        <v>27/02/2008</v>
      </c>
      <c r="E317" s="11" t="s">
        <v>12</v>
      </c>
      <c r="F317" s="11" t="s">
        <v>10</v>
      </c>
    </row>
    <row r="318" spans="1:6" ht="21.75" customHeight="1">
      <c r="A318" s="10">
        <v>313</v>
      </c>
      <c r="B318" s="11" t="str">
        <f>TEXT("009358","000000")</f>
        <v>009358</v>
      </c>
      <c r="C318" s="11" t="s">
        <v>314</v>
      </c>
      <c r="D318" s="11" t="str">
        <f>TEXT("14/12/2008","dd/mm/yyyy")</f>
        <v>14/12/2008</v>
      </c>
      <c r="E318" s="11" t="s">
        <v>12</v>
      </c>
      <c r="F318" s="11" t="s">
        <v>10</v>
      </c>
    </row>
    <row r="319" spans="1:6" ht="21.75" customHeight="1">
      <c r="A319" s="10">
        <v>314</v>
      </c>
      <c r="B319" s="11" t="str">
        <f>TEXT("009395","000000")</f>
        <v>009395</v>
      </c>
      <c r="C319" s="11" t="s">
        <v>315</v>
      </c>
      <c r="D319" s="11" t="str">
        <f>TEXT("03/02/2008","dd/mm/yyyy")</f>
        <v>02/03/2008</v>
      </c>
      <c r="E319" s="11" t="s">
        <v>12</v>
      </c>
      <c r="F319" s="11" t="s">
        <v>10</v>
      </c>
    </row>
    <row r="320" spans="1:6" ht="21.75" customHeight="1">
      <c r="A320" s="10">
        <v>315</v>
      </c>
      <c r="B320" s="11" t="str">
        <f>TEXT("009402","000000")</f>
        <v>009402</v>
      </c>
      <c r="C320" s="11" t="s">
        <v>316</v>
      </c>
      <c r="D320" s="11" t="str">
        <f>TEXT("07/02/2008","dd/mm/yyyy")</f>
        <v>02/07/2008</v>
      </c>
      <c r="E320" s="11" t="s">
        <v>12</v>
      </c>
      <c r="F320" s="11" t="s">
        <v>10</v>
      </c>
    </row>
    <row r="321" spans="1:6" ht="21.75" customHeight="1">
      <c r="A321" s="10">
        <v>316</v>
      </c>
      <c r="B321" s="11" t="str">
        <f>TEXT("009435","000000")</f>
        <v>009435</v>
      </c>
      <c r="C321" s="11" t="s">
        <v>317</v>
      </c>
      <c r="D321" s="11" t="str">
        <f>TEXT("04/07/2008","dd/mm/yyyy")</f>
        <v>07/04/2008</v>
      </c>
      <c r="E321" s="11" t="s">
        <v>12</v>
      </c>
      <c r="F321" s="11" t="s">
        <v>10</v>
      </c>
    </row>
    <row r="322" spans="1:6" ht="21.75" customHeight="1">
      <c r="A322" s="10">
        <v>317</v>
      </c>
      <c r="B322" s="11" t="str">
        <f>TEXT("009461","000000")</f>
        <v>009461</v>
      </c>
      <c r="C322" s="11" t="s">
        <v>318</v>
      </c>
      <c r="D322" s="11" t="str">
        <f>TEXT("27/06/2008","dd/mm/yyyy")</f>
        <v>27/06/2008</v>
      </c>
      <c r="E322" s="11" t="s">
        <v>12</v>
      </c>
      <c r="F322" s="11" t="s">
        <v>10</v>
      </c>
    </row>
    <row r="323" spans="1:6" ht="21.75" customHeight="1">
      <c r="A323" s="10">
        <v>318</v>
      </c>
      <c r="B323" s="11" t="str">
        <f>TEXT("009478","000000")</f>
        <v>009478</v>
      </c>
      <c r="C323" s="11" t="s">
        <v>319</v>
      </c>
      <c r="D323" s="11" t="str">
        <f>TEXT("17/06/2008","dd/mm/yyyy")</f>
        <v>17/06/2008</v>
      </c>
      <c r="E323" s="11" t="s">
        <v>12</v>
      </c>
      <c r="F323" s="11" t="s">
        <v>10</v>
      </c>
    </row>
    <row r="324" spans="1:6" ht="21.75" customHeight="1">
      <c r="A324" s="10">
        <v>319</v>
      </c>
      <c r="B324" s="11" t="str">
        <f>TEXT("009506","000000")</f>
        <v>009506</v>
      </c>
      <c r="C324" s="11" t="s">
        <v>320</v>
      </c>
      <c r="D324" s="11" t="str">
        <f>TEXT("11/01/2008","dd/mm/yyyy")</f>
        <v>01/11/2008</v>
      </c>
      <c r="E324" s="11" t="s">
        <v>12</v>
      </c>
      <c r="F324" s="11" t="s">
        <v>10</v>
      </c>
    </row>
    <row r="325" spans="1:6" ht="21.75" customHeight="1">
      <c r="A325" s="10">
        <v>320</v>
      </c>
      <c r="B325" s="11" t="str">
        <f>TEXT("009552","000000")</f>
        <v>009552</v>
      </c>
      <c r="C325" s="11" t="s">
        <v>321</v>
      </c>
      <c r="D325" s="11" t="str">
        <f>TEXT("19/09/2008","dd/mm/yyyy")</f>
        <v>19/09/2008</v>
      </c>
      <c r="E325" s="11" t="s">
        <v>12</v>
      </c>
      <c r="F325" s="11" t="s">
        <v>10</v>
      </c>
    </row>
    <row r="326" spans="1:6" ht="21.75" customHeight="1">
      <c r="A326" s="10">
        <v>321</v>
      </c>
      <c r="B326" s="11" t="str">
        <f>TEXT("009613","000000")</f>
        <v>009613</v>
      </c>
      <c r="C326" s="11" t="s">
        <v>322</v>
      </c>
      <c r="D326" s="11" t="str">
        <f>TEXT("23/12/2008","dd/mm/yyyy")</f>
        <v>23/12/2008</v>
      </c>
      <c r="E326" s="11" t="s">
        <v>12</v>
      </c>
      <c r="F326" s="11" t="s">
        <v>10</v>
      </c>
    </row>
    <row r="327" spans="1:6" ht="21.75" customHeight="1">
      <c r="A327" s="10">
        <v>322</v>
      </c>
      <c r="B327" s="11" t="str">
        <f>TEXT("009641","000000")</f>
        <v>009641</v>
      </c>
      <c r="C327" s="11" t="s">
        <v>323</v>
      </c>
      <c r="D327" s="11" t="str">
        <f>TEXT("20/05/2008","dd/mm/yyyy")</f>
        <v>20/05/2008</v>
      </c>
      <c r="E327" s="11" t="s">
        <v>12</v>
      </c>
      <c r="F327" s="11" t="s">
        <v>10</v>
      </c>
    </row>
    <row r="328" spans="1:6" ht="21.75" customHeight="1">
      <c r="A328" s="10">
        <v>323</v>
      </c>
      <c r="B328" s="11" t="str">
        <f>TEXT("009642","000000")</f>
        <v>009642</v>
      </c>
      <c r="C328" s="11" t="s">
        <v>324</v>
      </c>
      <c r="D328" s="11" t="str">
        <f>TEXT("02/01/2008","dd/mm/yyyy")</f>
        <v>01/02/2008</v>
      </c>
      <c r="E328" s="11" t="s">
        <v>12</v>
      </c>
      <c r="F328" s="11" t="s">
        <v>10</v>
      </c>
    </row>
    <row r="329" spans="1:6" ht="21.75" customHeight="1">
      <c r="A329" s="10">
        <v>324</v>
      </c>
      <c r="B329" s="11" t="str">
        <f>TEXT("009647","000000")</f>
        <v>009647</v>
      </c>
      <c r="C329" s="11" t="s">
        <v>325</v>
      </c>
      <c r="D329" s="11" t="str">
        <f>TEXT("14/11/2008","dd/mm/yyyy")</f>
        <v>14/11/2008</v>
      </c>
      <c r="E329" s="11" t="s">
        <v>12</v>
      </c>
      <c r="F329" s="11" t="s">
        <v>10</v>
      </c>
    </row>
    <row r="330" spans="1:6" ht="21.75" customHeight="1">
      <c r="A330" s="10">
        <v>325</v>
      </c>
      <c r="B330" s="11" t="str">
        <f>TEXT("009658","000000")</f>
        <v>009658</v>
      </c>
      <c r="C330" s="11" t="s">
        <v>326</v>
      </c>
      <c r="D330" s="11" t="str">
        <f>TEXT("30/05/2008","dd/mm/yyyy")</f>
        <v>30/05/2008</v>
      </c>
      <c r="E330" s="11" t="s">
        <v>12</v>
      </c>
      <c r="F330" s="11" t="s">
        <v>10</v>
      </c>
    </row>
    <row r="331" spans="1:6" ht="21.75" customHeight="1">
      <c r="A331" s="10">
        <v>326</v>
      </c>
      <c r="B331" s="11" t="str">
        <f>TEXT("009694","000000")</f>
        <v>009694</v>
      </c>
      <c r="C331" s="11" t="s">
        <v>327</v>
      </c>
      <c r="D331" s="11" t="str">
        <f>TEXT("07/06/2008","dd/mm/yyyy")</f>
        <v>06/07/2008</v>
      </c>
      <c r="E331" s="11" t="s">
        <v>9</v>
      </c>
      <c r="F331" s="11" t="s">
        <v>10</v>
      </c>
    </row>
    <row r="332" spans="1:6" ht="21.75" customHeight="1">
      <c r="A332" s="10">
        <v>327</v>
      </c>
      <c r="B332" s="11" t="str">
        <f>TEXT("009696","000000")</f>
        <v>009696</v>
      </c>
      <c r="C332" s="11" t="s">
        <v>328</v>
      </c>
      <c r="D332" s="11" t="str">
        <f>TEXT("03/08/2008","dd/mm/yyyy")</f>
        <v>08/03/2008</v>
      </c>
      <c r="E332" s="11" t="s">
        <v>9</v>
      </c>
      <c r="F332" s="11" t="s">
        <v>10</v>
      </c>
    </row>
    <row r="333" spans="1:6" ht="21.75" customHeight="1">
      <c r="A333" s="10">
        <v>328</v>
      </c>
      <c r="B333" s="11" t="str">
        <f>TEXT("009708","000000")</f>
        <v>009708</v>
      </c>
      <c r="C333" s="11" t="s">
        <v>329</v>
      </c>
      <c r="D333" s="11" t="str">
        <f>TEXT("19/06/2008","dd/mm/yyyy")</f>
        <v>19/06/2008</v>
      </c>
      <c r="E333" s="11" t="s">
        <v>9</v>
      </c>
      <c r="F333" s="11" t="s">
        <v>10</v>
      </c>
    </row>
    <row r="334" spans="1:6" ht="21.75" customHeight="1">
      <c r="A334" s="10">
        <v>329</v>
      </c>
      <c r="B334" s="11" t="str">
        <f>TEXT("009818","000000")</f>
        <v>009818</v>
      </c>
      <c r="C334" s="11" t="s">
        <v>330</v>
      </c>
      <c r="D334" s="11" t="str">
        <f>TEXT("23/10/2008","dd/mm/yyyy")</f>
        <v>23/10/2008</v>
      </c>
      <c r="E334" s="11" t="s">
        <v>9</v>
      </c>
      <c r="F334" s="11" t="s">
        <v>10</v>
      </c>
    </row>
    <row r="335" spans="1:6" ht="21.75" customHeight="1">
      <c r="A335" s="10">
        <v>330</v>
      </c>
      <c r="B335" s="11" t="str">
        <f>TEXT("009824","000000")</f>
        <v>009824</v>
      </c>
      <c r="C335" s="11" t="s">
        <v>331</v>
      </c>
      <c r="D335" s="11" t="str">
        <f>TEXT("05/04/2008","dd/mm/yyyy")</f>
        <v>04/05/2008</v>
      </c>
      <c r="E335" s="11" t="s">
        <v>9</v>
      </c>
      <c r="F335" s="11" t="s">
        <v>10</v>
      </c>
    </row>
    <row r="336" spans="1:6" ht="21.75" customHeight="1">
      <c r="A336" s="10">
        <v>331</v>
      </c>
      <c r="B336" s="11" t="str">
        <f>TEXT("009827","000000")</f>
        <v>009827</v>
      </c>
      <c r="C336" s="11" t="s">
        <v>332</v>
      </c>
      <c r="D336" s="11" t="str">
        <f>TEXT("11/02/2008","dd/mm/yyyy")</f>
        <v>02/11/2008</v>
      </c>
      <c r="E336" s="11" t="s">
        <v>12</v>
      </c>
      <c r="F336" s="11" t="s">
        <v>10</v>
      </c>
    </row>
    <row r="337" spans="1:6" ht="21.75" customHeight="1">
      <c r="A337" s="10">
        <v>332</v>
      </c>
      <c r="B337" s="11" t="str">
        <f>TEXT("009846","000000")</f>
        <v>009846</v>
      </c>
      <c r="C337" s="11" t="s">
        <v>333</v>
      </c>
      <c r="D337" s="11" t="str">
        <f>TEXT("26/3/2008","dd/mm/yyyy")</f>
        <v>26/3/2008</v>
      </c>
      <c r="E337" s="11" t="s">
        <v>9</v>
      </c>
      <c r="F337" s="11" t="s">
        <v>10</v>
      </c>
    </row>
    <row r="338" spans="1:6" ht="21.75" customHeight="1">
      <c r="A338" s="10">
        <v>333</v>
      </c>
      <c r="B338" s="11" t="str">
        <f>TEXT("009853","000000")</f>
        <v>009853</v>
      </c>
      <c r="C338" s="11" t="s">
        <v>334</v>
      </c>
      <c r="D338" s="11" t="str">
        <f>TEXT("13/01/2008","dd/mm/yyyy")</f>
        <v>13/01/2008</v>
      </c>
      <c r="E338" s="11" t="s">
        <v>9</v>
      </c>
      <c r="F338" s="11" t="s">
        <v>10</v>
      </c>
    </row>
    <row r="339" spans="1:6" ht="21.75" customHeight="1">
      <c r="A339" s="10">
        <v>334</v>
      </c>
      <c r="B339" s="11" t="str">
        <f>TEXT("009855","000000")</f>
        <v>009855</v>
      </c>
      <c r="C339" s="11" t="s">
        <v>335</v>
      </c>
      <c r="D339" s="11" t="str">
        <f>TEXT("06/09/2008","dd/mm/yyyy")</f>
        <v>09/06/2008</v>
      </c>
      <c r="E339" s="11" t="s">
        <v>9</v>
      </c>
      <c r="F339" s="11" t="s">
        <v>10</v>
      </c>
    </row>
    <row r="340" spans="1:6" ht="21.75" customHeight="1">
      <c r="A340" s="10">
        <v>335</v>
      </c>
      <c r="B340" s="11" t="str">
        <f>TEXT("009865","000000")</f>
        <v>009865</v>
      </c>
      <c r="C340" s="11" t="s">
        <v>336</v>
      </c>
      <c r="D340" s="11" t="str">
        <f>TEXT("11/11/2008","dd/mm/yyyy")</f>
        <v>11/11/2008</v>
      </c>
      <c r="E340" s="11" t="s">
        <v>9</v>
      </c>
      <c r="F340" s="11" t="s">
        <v>10</v>
      </c>
    </row>
    <row r="341" spans="1:6" ht="21.75" customHeight="1">
      <c r="A341" s="10">
        <v>336</v>
      </c>
      <c r="B341" s="11" t="str">
        <f>TEXT("009905","000000")</f>
        <v>009905</v>
      </c>
      <c r="C341" s="11" t="s">
        <v>337</v>
      </c>
      <c r="D341" s="11" t="str">
        <f>TEXT("23/06/2008","dd/mm/yyyy")</f>
        <v>23/06/2008</v>
      </c>
      <c r="E341" s="11" t="s">
        <v>9</v>
      </c>
      <c r="F341" s="11" t="s">
        <v>10</v>
      </c>
    </row>
    <row r="342" spans="1:6" ht="21.75" customHeight="1">
      <c r="A342" s="10">
        <v>337</v>
      </c>
      <c r="B342" s="11" t="str">
        <f>TEXT("009927","000000")</f>
        <v>009927</v>
      </c>
      <c r="C342" s="11" t="s">
        <v>338</v>
      </c>
      <c r="D342" s="11" t="str">
        <f>TEXT("09/02/2008","dd/mm/yyyy")</f>
        <v>02/09/2008</v>
      </c>
      <c r="E342" s="11" t="s">
        <v>9</v>
      </c>
      <c r="F342" s="11" t="s">
        <v>10</v>
      </c>
    </row>
    <row r="343" spans="1:6" ht="21.75" customHeight="1">
      <c r="A343" s="10">
        <v>338</v>
      </c>
      <c r="B343" s="11" t="str">
        <f>TEXT("009934","000000")</f>
        <v>009934</v>
      </c>
      <c r="C343" s="11" t="s">
        <v>339</v>
      </c>
      <c r="D343" s="11" t="str">
        <f>TEXT("22/05/2008","dd/mm/yyyy")</f>
        <v>22/05/2008</v>
      </c>
      <c r="E343" s="11" t="s">
        <v>9</v>
      </c>
      <c r="F343" s="11" t="s">
        <v>10</v>
      </c>
    </row>
    <row r="344" spans="1:6" ht="21.75" customHeight="1">
      <c r="A344" s="10">
        <v>339</v>
      </c>
      <c r="B344" s="11" t="str">
        <f>TEXT("009955","000000")</f>
        <v>009955</v>
      </c>
      <c r="C344" s="11" t="s">
        <v>340</v>
      </c>
      <c r="D344" s="11" t="str">
        <f>TEXT("16/03/2008","dd/mm/yyyy")</f>
        <v>16/03/2008</v>
      </c>
      <c r="E344" s="11" t="s">
        <v>9</v>
      </c>
      <c r="F344" s="11" t="s">
        <v>10</v>
      </c>
    </row>
    <row r="345" spans="1:6" ht="21.75" customHeight="1">
      <c r="A345" s="10">
        <v>340</v>
      </c>
      <c r="B345" s="11" t="str">
        <f>TEXT("009962","000000")</f>
        <v>009962</v>
      </c>
      <c r="C345" s="11" t="s">
        <v>341</v>
      </c>
      <c r="D345" s="11" t="str">
        <f>TEXT("01/10/2008","dd/mm/yyyy")</f>
        <v>10/01/2008</v>
      </c>
      <c r="E345" s="11" t="s">
        <v>12</v>
      </c>
      <c r="F345" s="11" t="s">
        <v>10</v>
      </c>
    </row>
    <row r="346" spans="1:6" ht="21.75" customHeight="1">
      <c r="A346" s="10">
        <v>341</v>
      </c>
      <c r="B346" s="11" t="str">
        <f>TEXT("009965","000000")</f>
        <v>009965</v>
      </c>
      <c r="C346" s="11" t="s">
        <v>342</v>
      </c>
      <c r="D346" s="11" t="str">
        <f>TEXT("26/11/2008","dd/mm/yyyy")</f>
        <v>26/11/2008</v>
      </c>
      <c r="E346" s="11" t="s">
        <v>9</v>
      </c>
      <c r="F346" s="11" t="s">
        <v>10</v>
      </c>
    </row>
    <row r="347" spans="1:6" ht="21.75" customHeight="1">
      <c r="A347" s="10">
        <v>342</v>
      </c>
      <c r="B347" s="11" t="str">
        <f>TEXT("009974","000000")</f>
        <v>009974</v>
      </c>
      <c r="C347" s="11" t="s">
        <v>343</v>
      </c>
      <c r="D347" s="11" t="str">
        <f>TEXT("20/8/2008","dd/mm/yyyy")</f>
        <v>20/8/2008</v>
      </c>
      <c r="E347" s="11" t="s">
        <v>9</v>
      </c>
      <c r="F347" s="11" t="s">
        <v>10</v>
      </c>
    </row>
    <row r="348" spans="1:6" ht="21.75" customHeight="1">
      <c r="A348" s="10">
        <v>343</v>
      </c>
      <c r="B348" s="11" t="str">
        <f>TEXT("009993","000000")</f>
        <v>009993</v>
      </c>
      <c r="C348" s="11" t="s">
        <v>344</v>
      </c>
      <c r="D348" s="11" t="str">
        <f>TEXT("06/11/2008","dd/mm/yyyy")</f>
        <v>11/06/2008</v>
      </c>
      <c r="E348" s="11" t="s">
        <v>9</v>
      </c>
      <c r="F348" s="11" t="s">
        <v>10</v>
      </c>
    </row>
    <row r="349" spans="1:6" ht="21.75" customHeight="1">
      <c r="A349" s="10">
        <v>344</v>
      </c>
      <c r="B349" s="11" t="str">
        <f>TEXT("010048","000000")</f>
        <v>010048</v>
      </c>
      <c r="C349" s="11" t="s">
        <v>345</v>
      </c>
      <c r="D349" s="11" t="str">
        <f>TEXT("24/04/2008","dd/mm/yyyy")</f>
        <v>24/04/2008</v>
      </c>
      <c r="E349" s="11" t="s">
        <v>9</v>
      </c>
      <c r="F349" s="11" t="s">
        <v>10</v>
      </c>
    </row>
    <row r="350" spans="1:6" ht="21.75" customHeight="1">
      <c r="A350" s="10">
        <v>345</v>
      </c>
      <c r="B350" s="11" t="str">
        <f>TEXT("010087","000000")</f>
        <v>010087</v>
      </c>
      <c r="C350" s="11" t="s">
        <v>346</v>
      </c>
      <c r="D350" s="11" t="str">
        <f>TEXT("22/04/2008","dd/mm/yyyy")</f>
        <v>22/04/2008</v>
      </c>
      <c r="E350" s="11" t="s">
        <v>9</v>
      </c>
      <c r="F350" s="11" t="s">
        <v>10</v>
      </c>
    </row>
    <row r="351" spans="1:6" ht="21.75" customHeight="1">
      <c r="A351" s="10">
        <v>346</v>
      </c>
      <c r="B351" s="11" t="str">
        <f>TEXT("010106","000000")</f>
        <v>010106</v>
      </c>
      <c r="C351" s="11" t="s">
        <v>347</v>
      </c>
      <c r="D351" s="11" t="str">
        <f>TEXT("05/8/2008","dd/mm/yyyy")</f>
        <v>08/05/2008</v>
      </c>
      <c r="E351" s="11" t="s">
        <v>9</v>
      </c>
      <c r="F351" s="11" t="s">
        <v>10</v>
      </c>
    </row>
    <row r="352" spans="1:6" ht="21.75" customHeight="1">
      <c r="A352" s="10">
        <v>347</v>
      </c>
      <c r="B352" s="11" t="str">
        <f>TEXT("010114","000000")</f>
        <v>010114</v>
      </c>
      <c r="C352" s="11" t="s">
        <v>348</v>
      </c>
      <c r="D352" s="11" t="str">
        <f>TEXT("19/02/2008","dd/mm/yyyy")</f>
        <v>19/02/2008</v>
      </c>
      <c r="E352" s="11" t="s">
        <v>9</v>
      </c>
      <c r="F352" s="11" t="s">
        <v>10</v>
      </c>
    </row>
    <row r="353" spans="1:6" ht="21.75" customHeight="1">
      <c r="A353" s="10">
        <v>348</v>
      </c>
      <c r="B353" s="11" t="str">
        <f>TEXT("010145","000000")</f>
        <v>010145</v>
      </c>
      <c r="C353" s="11" t="s">
        <v>349</v>
      </c>
      <c r="D353" s="11" t="str">
        <f>TEXT("06/09/2008","dd/mm/yyyy")</f>
        <v>09/06/2008</v>
      </c>
      <c r="E353" s="11" t="s">
        <v>9</v>
      </c>
      <c r="F353" s="11" t="s">
        <v>10</v>
      </c>
    </row>
    <row r="354" spans="1:6" ht="21.75" customHeight="1">
      <c r="A354" s="10">
        <v>349</v>
      </c>
      <c r="B354" s="11" t="str">
        <f>TEXT("010154","000000")</f>
        <v>010154</v>
      </c>
      <c r="C354" s="11" t="s">
        <v>350</v>
      </c>
      <c r="D354" s="11" t="str">
        <f>TEXT("19/11/2008","dd/mm/yyyy")</f>
        <v>19/11/2008</v>
      </c>
      <c r="E354" s="11" t="s">
        <v>9</v>
      </c>
      <c r="F354" s="11" t="s">
        <v>10</v>
      </c>
    </row>
    <row r="355" spans="1:6" ht="21.75" customHeight="1">
      <c r="A355" s="10">
        <v>350</v>
      </c>
      <c r="B355" s="11" t="str">
        <f>TEXT("010205","000000")</f>
        <v>010205</v>
      </c>
      <c r="C355" s="11" t="s">
        <v>351</v>
      </c>
      <c r="D355" s="11" t="str">
        <f>TEXT("15/08/2008","dd/mm/yyyy")</f>
        <v>15/08/2008</v>
      </c>
      <c r="E355" s="11" t="s">
        <v>12</v>
      </c>
      <c r="F355" s="11" t="s">
        <v>10</v>
      </c>
    </row>
    <row r="356" spans="1:6" ht="21.75" customHeight="1">
      <c r="A356" s="10">
        <v>351</v>
      </c>
      <c r="B356" s="11" t="str">
        <f>TEXT("010215","000000")</f>
        <v>010215</v>
      </c>
      <c r="C356" s="11" t="s">
        <v>352</v>
      </c>
      <c r="D356" s="11" t="str">
        <f>TEXT("20/06/2008","dd/mm/yyyy")</f>
        <v>20/06/2008</v>
      </c>
      <c r="E356" s="11" t="s">
        <v>12</v>
      </c>
      <c r="F356" s="11" t="s">
        <v>10</v>
      </c>
    </row>
    <row r="357" spans="1:6" ht="21.75" customHeight="1">
      <c r="A357" s="10">
        <v>352</v>
      </c>
      <c r="B357" s="11" t="str">
        <f>TEXT("010299","000000")</f>
        <v>010299</v>
      </c>
      <c r="C357" s="11" t="s">
        <v>353</v>
      </c>
      <c r="D357" s="11" t="str">
        <f>TEXT("05/05/2008","dd/mm/yyyy")</f>
        <v>05/05/2008</v>
      </c>
      <c r="E357" s="11" t="s">
        <v>12</v>
      </c>
      <c r="F357" s="11" t="s">
        <v>10</v>
      </c>
    </row>
    <row r="358" spans="1:6" ht="21.75" customHeight="1">
      <c r="A358" s="10">
        <v>353</v>
      </c>
      <c r="B358" s="11" t="str">
        <f>TEXT("010452","000000")</f>
        <v>010452</v>
      </c>
      <c r="C358" s="11" t="s">
        <v>354</v>
      </c>
      <c r="D358" s="11" t="str">
        <f>TEXT("12/05/2008","dd/mm/yyyy")</f>
        <v>05/12/2008</v>
      </c>
      <c r="E358" s="11" t="s">
        <v>9</v>
      </c>
      <c r="F358" s="11" t="s">
        <v>10</v>
      </c>
    </row>
    <row r="359" spans="1:6" ht="21.75" customHeight="1">
      <c r="A359" s="10">
        <v>354</v>
      </c>
      <c r="B359" s="11" t="str">
        <f>TEXT("010456","000000")</f>
        <v>010456</v>
      </c>
      <c r="C359" s="11" t="s">
        <v>354</v>
      </c>
      <c r="D359" s="11" t="str">
        <f>TEXT("29/02/2008","dd/mm/yyyy")</f>
        <v>29/02/2008</v>
      </c>
      <c r="E359" s="11" t="s">
        <v>9</v>
      </c>
      <c r="F359" s="11" t="s">
        <v>10</v>
      </c>
    </row>
    <row r="360" spans="1:6" ht="21.75" customHeight="1">
      <c r="A360" s="10">
        <v>355</v>
      </c>
      <c r="B360" s="11" t="str">
        <f>TEXT("010470","000000")</f>
        <v>010470</v>
      </c>
      <c r="C360" s="11" t="s">
        <v>355</v>
      </c>
      <c r="D360" s="11" t="str">
        <f>TEXT("07/12/2008","dd/mm/yyyy")</f>
        <v>12/07/2008</v>
      </c>
      <c r="E360" s="11" t="s">
        <v>9</v>
      </c>
      <c r="F360" s="11" t="s">
        <v>10</v>
      </c>
    </row>
    <row r="361" spans="1:6" ht="21.75" customHeight="1">
      <c r="A361" s="10">
        <v>356</v>
      </c>
      <c r="B361" s="11" t="str">
        <f>TEXT("010487","000000")</f>
        <v>010487</v>
      </c>
      <c r="C361" s="11" t="s">
        <v>356</v>
      </c>
      <c r="D361" s="11" t="str">
        <f>TEXT("04/08/2008","dd/mm/yyyy")</f>
        <v>08/04/2008</v>
      </c>
      <c r="E361" s="11" t="s">
        <v>9</v>
      </c>
      <c r="F361" s="11" t="s">
        <v>10</v>
      </c>
    </row>
    <row r="362" spans="1:6" ht="21.75" customHeight="1">
      <c r="A362" s="10">
        <v>357</v>
      </c>
      <c r="B362" s="11" t="str">
        <f>TEXT("010506","000000")</f>
        <v>010506</v>
      </c>
      <c r="C362" s="11" t="s">
        <v>357</v>
      </c>
      <c r="D362" s="11" t="str">
        <f>TEXT("03/10/2008","dd/mm/yyyy")</f>
        <v>10/03/2008</v>
      </c>
      <c r="E362" s="11" t="s">
        <v>9</v>
      </c>
      <c r="F362" s="11" t="s">
        <v>10</v>
      </c>
    </row>
    <row r="363" spans="1:6" ht="21.75" customHeight="1">
      <c r="A363" s="10">
        <v>358</v>
      </c>
      <c r="B363" s="11" t="str">
        <f>TEXT("010629","000000")</f>
        <v>010629</v>
      </c>
      <c r="C363" s="11" t="s">
        <v>358</v>
      </c>
      <c r="D363" s="11" t="str">
        <f>TEXT("19/9/2008","dd/mm/yyyy")</f>
        <v>19/9/2008</v>
      </c>
      <c r="E363" s="11" t="s">
        <v>12</v>
      </c>
      <c r="F363" s="11" t="s">
        <v>10</v>
      </c>
    </row>
    <row r="364" spans="1:6" ht="21.75" customHeight="1">
      <c r="A364" s="10">
        <v>359</v>
      </c>
      <c r="B364" s="11" t="str">
        <f>TEXT("010635","000000")</f>
        <v>010635</v>
      </c>
      <c r="C364" s="11" t="s">
        <v>359</v>
      </c>
      <c r="D364" s="11" t="str">
        <f>TEXT("31/05/2008","dd/mm/yyyy")</f>
        <v>31/05/2008</v>
      </c>
      <c r="E364" s="11" t="s">
        <v>12</v>
      </c>
      <c r="F364" s="11" t="s">
        <v>10</v>
      </c>
    </row>
    <row r="365" spans="1:6" ht="21.75" customHeight="1">
      <c r="A365" s="10">
        <v>360</v>
      </c>
      <c r="B365" s="11" t="str">
        <f>TEXT("010657","000000")</f>
        <v>010657</v>
      </c>
      <c r="C365" s="11" t="s">
        <v>360</v>
      </c>
      <c r="D365" s="11" t="str">
        <f>TEXT("23/09/2008","dd/mm/yyyy")</f>
        <v>23/09/2008</v>
      </c>
      <c r="E365" s="11" t="s">
        <v>12</v>
      </c>
      <c r="F365" s="11" t="s">
        <v>10</v>
      </c>
    </row>
    <row r="366" spans="1:6" ht="21.75" customHeight="1">
      <c r="A366" s="10">
        <v>361</v>
      </c>
      <c r="B366" s="11" t="str">
        <f>TEXT("010670","000000")</f>
        <v>010670</v>
      </c>
      <c r="C366" s="11" t="s">
        <v>361</v>
      </c>
      <c r="D366" s="11" t="str">
        <f>TEXT("07/07/2008","dd/mm/yyyy")</f>
        <v>07/07/2008</v>
      </c>
      <c r="E366" s="11" t="s">
        <v>12</v>
      </c>
      <c r="F366" s="11" t="s">
        <v>10</v>
      </c>
    </row>
    <row r="367" spans="1:6" ht="21.75" customHeight="1">
      <c r="A367" s="10">
        <v>362</v>
      </c>
      <c r="B367" s="11" t="str">
        <f>TEXT("010679","000000")</f>
        <v>010679</v>
      </c>
      <c r="C367" s="11" t="s">
        <v>362</v>
      </c>
      <c r="D367" s="11" t="str">
        <f>TEXT("05/07/2008","dd/mm/yyyy")</f>
        <v>07/05/2008</v>
      </c>
      <c r="E367" s="11" t="s">
        <v>12</v>
      </c>
      <c r="F367" s="11" t="s">
        <v>10</v>
      </c>
    </row>
    <row r="368" spans="1:6" ht="21.75" customHeight="1">
      <c r="A368" s="10">
        <v>363</v>
      </c>
      <c r="B368" s="11" t="str">
        <f>TEXT("010696","000000")</f>
        <v>010696</v>
      </c>
      <c r="C368" s="11" t="s">
        <v>363</v>
      </c>
      <c r="D368" s="11" t="str">
        <f>TEXT("30/03/2008","dd/mm/yyyy")</f>
        <v>30/03/2008</v>
      </c>
      <c r="E368" s="11" t="s">
        <v>12</v>
      </c>
      <c r="F368" s="11" t="s">
        <v>10</v>
      </c>
    </row>
    <row r="369" spans="1:6" ht="21.75" customHeight="1">
      <c r="A369" s="10">
        <v>364</v>
      </c>
      <c r="B369" s="11" t="str">
        <f>TEXT("010700","000000")</f>
        <v>010700</v>
      </c>
      <c r="C369" s="11" t="s">
        <v>364</v>
      </c>
      <c r="D369" s="11" t="str">
        <f>TEXT("16/01/2008","dd/mm/yyyy")</f>
        <v>16/01/2008</v>
      </c>
      <c r="E369" s="11" t="s">
        <v>12</v>
      </c>
      <c r="F369" s="11" t="s">
        <v>10</v>
      </c>
    </row>
    <row r="370" spans="1:6" ht="21.75" customHeight="1">
      <c r="A370" s="10">
        <v>365</v>
      </c>
      <c r="B370" s="11" t="str">
        <f>TEXT("010703","000000")</f>
        <v>010703</v>
      </c>
      <c r="C370" s="11" t="s">
        <v>365</v>
      </c>
      <c r="D370" s="11" t="str">
        <f>TEXT("05/11/2008","dd/mm/yyyy")</f>
        <v>11/05/2008</v>
      </c>
      <c r="E370" s="11" t="s">
        <v>12</v>
      </c>
      <c r="F370" s="11" t="s">
        <v>10</v>
      </c>
    </row>
    <row r="371" spans="1:6" ht="21.75" customHeight="1">
      <c r="A371" s="10">
        <v>366</v>
      </c>
      <c r="B371" s="11" t="str">
        <f>TEXT("010801","000000")</f>
        <v>010801</v>
      </c>
      <c r="C371" s="11" t="s">
        <v>366</v>
      </c>
      <c r="D371" s="11" t="str">
        <f>TEXT("01/01/2008","dd/mm/yyyy")</f>
        <v>01/01/2008</v>
      </c>
      <c r="E371" s="11" t="s">
        <v>12</v>
      </c>
      <c r="F371" s="11" t="s">
        <v>10</v>
      </c>
    </row>
    <row r="372" spans="1:6" ht="21.75" customHeight="1">
      <c r="A372" s="10">
        <v>367</v>
      </c>
      <c r="B372" s="11" t="str">
        <f>TEXT("010823","000000")</f>
        <v>010823</v>
      </c>
      <c r="C372" s="11" t="s">
        <v>367</v>
      </c>
      <c r="D372" s="11" t="str">
        <f>TEXT("06/04/2008","dd/mm/yyyy")</f>
        <v>04/06/2008</v>
      </c>
      <c r="E372" s="11" t="s">
        <v>12</v>
      </c>
      <c r="F372" s="11" t="s">
        <v>10</v>
      </c>
    </row>
    <row r="373" spans="1:6" ht="21.75" customHeight="1">
      <c r="A373" s="10">
        <v>368</v>
      </c>
      <c r="B373" s="11" t="str">
        <f>TEXT("010824","000000")</f>
        <v>010824</v>
      </c>
      <c r="C373" s="11" t="s">
        <v>368</v>
      </c>
      <c r="D373" s="11" t="str">
        <f>TEXT("24/06/2008","dd/mm/yyyy")</f>
        <v>24/06/2008</v>
      </c>
      <c r="E373" s="11" t="s">
        <v>12</v>
      </c>
      <c r="F373" s="11" t="s">
        <v>10</v>
      </c>
    </row>
    <row r="374" spans="1:6" ht="21.75" customHeight="1">
      <c r="A374" s="10">
        <v>369</v>
      </c>
      <c r="B374" s="11" t="str">
        <f>TEXT("010865","000000")</f>
        <v>010865</v>
      </c>
      <c r="C374" s="11" t="s">
        <v>369</v>
      </c>
      <c r="D374" s="11" t="str">
        <f>TEXT("18/07/2008","dd/mm/yyyy")</f>
        <v>18/07/2008</v>
      </c>
      <c r="E374" s="11" t="s">
        <v>12</v>
      </c>
      <c r="F374" s="11" t="s">
        <v>10</v>
      </c>
    </row>
    <row r="375" spans="1:6" ht="21.75" customHeight="1">
      <c r="A375" s="10">
        <v>370</v>
      </c>
      <c r="B375" s="11" t="str">
        <f>TEXT("010869","000000")</f>
        <v>010869</v>
      </c>
      <c r="C375" s="11" t="s">
        <v>370</v>
      </c>
      <c r="D375" s="11" t="str">
        <f>TEXT("28/09/2008","dd/mm/yyyy")</f>
        <v>28/09/2008</v>
      </c>
      <c r="E375" s="11" t="s">
        <v>12</v>
      </c>
      <c r="F375" s="11" t="s">
        <v>10</v>
      </c>
    </row>
    <row r="376" spans="1:6" ht="21.75" customHeight="1">
      <c r="A376" s="10">
        <v>371</v>
      </c>
      <c r="B376" s="11" t="str">
        <f>TEXT("010896","000000")</f>
        <v>010896</v>
      </c>
      <c r="C376" s="11" t="s">
        <v>371</v>
      </c>
      <c r="D376" s="11" t="str">
        <f>TEXT("29/7/2008","dd/mm/yyyy")</f>
        <v>29/7/2008</v>
      </c>
      <c r="E376" s="11" t="s">
        <v>12</v>
      </c>
      <c r="F376" s="11" t="s">
        <v>10</v>
      </c>
    </row>
    <row r="377" spans="1:6" ht="21.75" customHeight="1">
      <c r="A377" s="10">
        <v>372</v>
      </c>
      <c r="B377" s="11" t="str">
        <f>TEXT("010949","000000")</f>
        <v>010949</v>
      </c>
      <c r="C377" s="11" t="s">
        <v>372</v>
      </c>
      <c r="D377" s="11" t="str">
        <f>TEXT("06/02/2007","dd/mm/yyyy")</f>
        <v>02/06/2007</v>
      </c>
      <c r="E377" s="11" t="s">
        <v>12</v>
      </c>
      <c r="F377" s="11" t="s">
        <v>10</v>
      </c>
    </row>
    <row r="378" spans="1:6" ht="21.75" customHeight="1">
      <c r="A378" s="10">
        <v>373</v>
      </c>
      <c r="B378" s="11" t="str">
        <f>TEXT("010962","000000")</f>
        <v>010962</v>
      </c>
      <c r="C378" s="11" t="s">
        <v>373</v>
      </c>
      <c r="D378" s="11" t="str">
        <f>TEXT("26/04/2008","dd/mm/yyyy")</f>
        <v>26/04/2008</v>
      </c>
      <c r="E378" s="11" t="s">
        <v>12</v>
      </c>
      <c r="F378" s="11" t="s">
        <v>10</v>
      </c>
    </row>
    <row r="379" spans="1:6" ht="21.75" customHeight="1">
      <c r="A379" s="10">
        <v>374</v>
      </c>
      <c r="B379" s="11" t="str">
        <f>TEXT("011024","000000")</f>
        <v>011024</v>
      </c>
      <c r="C379" s="11" t="s">
        <v>374</v>
      </c>
      <c r="D379" s="11" t="str">
        <f>TEXT("18/08/2008","dd/mm/yyyy")</f>
        <v>18/08/2008</v>
      </c>
      <c r="E379" s="11" t="s">
        <v>12</v>
      </c>
      <c r="F379" s="11" t="s">
        <v>10</v>
      </c>
    </row>
    <row r="380" spans="1:6" ht="21.75" customHeight="1">
      <c r="A380" s="10">
        <v>375</v>
      </c>
      <c r="B380" s="11" t="str">
        <f>TEXT("011065","000000")</f>
        <v>011065</v>
      </c>
      <c r="C380" s="11" t="s">
        <v>375</v>
      </c>
      <c r="D380" s="11" t="str">
        <f>TEXT("25/8/2008","dd/mm/yyyy")</f>
        <v>25/8/2008</v>
      </c>
      <c r="E380" s="11" t="s">
        <v>9</v>
      </c>
      <c r="F380" s="11" t="s">
        <v>10</v>
      </c>
    </row>
    <row r="381" spans="1:6" ht="21.75" customHeight="1">
      <c r="A381" s="10">
        <v>376</v>
      </c>
      <c r="B381" s="11" t="str">
        <f>TEXT("011088","000000")</f>
        <v>011088</v>
      </c>
      <c r="C381" s="11" t="s">
        <v>376</v>
      </c>
      <c r="D381" s="11" t="str">
        <f>TEXT("08/07/2008","dd/mm/yyyy")</f>
        <v>07/08/2008</v>
      </c>
      <c r="E381" s="11" t="s">
        <v>12</v>
      </c>
      <c r="F381" s="11" t="s">
        <v>10</v>
      </c>
    </row>
    <row r="382" spans="1:6" ht="21.75" customHeight="1">
      <c r="A382" s="10">
        <v>377</v>
      </c>
      <c r="B382" s="11" t="str">
        <f>TEXT("011106","000000")</f>
        <v>011106</v>
      </c>
      <c r="C382" s="11" t="s">
        <v>377</v>
      </c>
      <c r="D382" s="11" t="str">
        <f>TEXT("12/06/2008","dd/mm/yyyy")</f>
        <v>06/12/2008</v>
      </c>
      <c r="E382" s="11" t="s">
        <v>9</v>
      </c>
      <c r="F382" s="11" t="s">
        <v>10</v>
      </c>
    </row>
    <row r="383" spans="1:6" ht="21.75" customHeight="1">
      <c r="A383" s="10">
        <v>378</v>
      </c>
      <c r="B383" s="11" t="str">
        <f>TEXT("011159","000000")</f>
        <v>011159</v>
      </c>
      <c r="C383" s="11" t="s">
        <v>378</v>
      </c>
      <c r="D383" s="11" t="str">
        <f>TEXT("21/05/2008","dd/mm/yyyy")</f>
        <v>21/05/2008</v>
      </c>
      <c r="E383" s="11" t="s">
        <v>12</v>
      </c>
      <c r="F383" s="11" t="s">
        <v>10</v>
      </c>
    </row>
    <row r="384" spans="1:6" ht="21.75" customHeight="1">
      <c r="A384" s="10">
        <v>379</v>
      </c>
      <c r="B384" s="11" t="str">
        <f>TEXT("011167","000000")</f>
        <v>011167</v>
      </c>
      <c r="C384" s="11" t="s">
        <v>379</v>
      </c>
      <c r="D384" s="11" t="str">
        <f>TEXT("21/10/2008","dd/mm/yyyy")</f>
        <v>21/10/2008</v>
      </c>
      <c r="E384" s="11" t="s">
        <v>12</v>
      </c>
      <c r="F384" s="11" t="s">
        <v>10</v>
      </c>
    </row>
    <row r="385" spans="1:6" ht="21.75" customHeight="1">
      <c r="A385" s="10">
        <v>380</v>
      </c>
      <c r="B385" s="11" t="str">
        <f>TEXT("011193","000000")</f>
        <v>011193</v>
      </c>
      <c r="C385" s="11" t="s">
        <v>380</v>
      </c>
      <c r="D385" s="11" t="str">
        <f>TEXT("01/01/2008","dd/mm/yyyy")</f>
        <v>01/01/2008</v>
      </c>
      <c r="E385" s="11" t="s">
        <v>12</v>
      </c>
      <c r="F385" s="11" t="s">
        <v>10</v>
      </c>
    </row>
    <row r="386" spans="1:6" ht="21.75" customHeight="1">
      <c r="A386" s="10">
        <v>381</v>
      </c>
      <c r="B386" s="11" t="str">
        <f>TEXT("011246","000000")</f>
        <v>011246</v>
      </c>
      <c r="C386" s="11" t="s">
        <v>381</v>
      </c>
      <c r="D386" s="11" t="str">
        <f>TEXT("19/09/2008","dd/mm/yyyy")</f>
        <v>19/09/2008</v>
      </c>
      <c r="E386" s="11" t="s">
        <v>9</v>
      </c>
      <c r="F386" s="11" t="s">
        <v>10</v>
      </c>
    </row>
    <row r="387" spans="1:6" ht="21.75" customHeight="1">
      <c r="A387" s="10">
        <v>382</v>
      </c>
      <c r="B387" s="11" t="str">
        <f>TEXT("011309","000000")</f>
        <v>011309</v>
      </c>
      <c r="C387" s="11" t="s">
        <v>382</v>
      </c>
      <c r="D387" s="11" t="str">
        <f>TEXT("18/10/2008","dd/mm/yyyy")</f>
        <v>18/10/2008</v>
      </c>
      <c r="E387" s="11" t="s">
        <v>12</v>
      </c>
      <c r="F387" s="11" t="s">
        <v>10</v>
      </c>
    </row>
    <row r="388" spans="1:6" ht="21.75" customHeight="1">
      <c r="A388" s="10">
        <v>383</v>
      </c>
      <c r="B388" s="11" t="str">
        <f>TEXT("011310","000000")</f>
        <v>011310</v>
      </c>
      <c r="C388" s="11" t="s">
        <v>383</v>
      </c>
      <c r="D388" s="11" t="str">
        <f>TEXT("18/10/2008","dd/mm/yyyy")</f>
        <v>18/10/2008</v>
      </c>
      <c r="E388" s="11" t="s">
        <v>12</v>
      </c>
      <c r="F388" s="11" t="s">
        <v>10</v>
      </c>
    </row>
    <row r="389" spans="1:6" ht="21.75" customHeight="1">
      <c r="A389" s="10">
        <v>384</v>
      </c>
      <c r="B389" s="11" t="str">
        <f>TEXT("011326","000000")</f>
        <v>011326</v>
      </c>
      <c r="C389" s="11" t="s">
        <v>384</v>
      </c>
      <c r="D389" s="11" t="str">
        <f>TEXT("26/12/2008","dd/mm/yyyy")</f>
        <v>26/12/2008</v>
      </c>
      <c r="E389" s="11" t="s">
        <v>12</v>
      </c>
      <c r="F389" s="11" t="s">
        <v>10</v>
      </c>
    </row>
    <row r="390" spans="1:6" ht="21.75" customHeight="1">
      <c r="A390" s="10">
        <v>385</v>
      </c>
      <c r="B390" s="11" t="str">
        <f>TEXT("011349","000000")</f>
        <v>011349</v>
      </c>
      <c r="C390" s="11" t="s">
        <v>385</v>
      </c>
      <c r="D390" s="11" t="str">
        <f>TEXT("10/07/2008","dd/mm/yyyy")</f>
        <v>07/10/2008</v>
      </c>
      <c r="E390" s="11" t="s">
        <v>12</v>
      </c>
      <c r="F390" s="11" t="s">
        <v>10</v>
      </c>
    </row>
    <row r="391" spans="1:6" ht="21.75" customHeight="1">
      <c r="A391" s="10">
        <v>386</v>
      </c>
      <c r="B391" s="11" t="str">
        <f>TEXT("011440","000000")</f>
        <v>011440</v>
      </c>
      <c r="C391" s="11" t="s">
        <v>386</v>
      </c>
      <c r="D391" s="11" t="str">
        <f>TEXT("08/02/2008","dd/mm/yyyy")</f>
        <v>02/08/2008</v>
      </c>
      <c r="E391" s="11" t="s">
        <v>12</v>
      </c>
      <c r="F391" s="11" t="s">
        <v>10</v>
      </c>
    </row>
    <row r="392" spans="1:6" ht="21.75" customHeight="1">
      <c r="A392" s="10">
        <v>387</v>
      </c>
      <c r="B392" s="11" t="str">
        <f>TEXT("011455","000000")</f>
        <v>011455</v>
      </c>
      <c r="C392" s="11" t="s">
        <v>387</v>
      </c>
      <c r="D392" s="11" t="str">
        <f>TEXT("23/04/2008","dd/mm/yyyy")</f>
        <v>23/04/2008</v>
      </c>
      <c r="E392" s="11" t="s">
        <v>12</v>
      </c>
      <c r="F392" s="11" t="s">
        <v>10</v>
      </c>
    </row>
    <row r="393" spans="1:6" ht="21.75" customHeight="1">
      <c r="A393" s="10">
        <v>388</v>
      </c>
      <c r="B393" s="11" t="str">
        <f>TEXT("011512","000000")</f>
        <v>011512</v>
      </c>
      <c r="C393" s="11" t="s">
        <v>388</v>
      </c>
      <c r="D393" s="11" t="str">
        <f>TEXT("08/09/2008","dd/mm/yyyy")</f>
        <v>09/08/2008</v>
      </c>
      <c r="E393" s="11" t="s">
        <v>12</v>
      </c>
      <c r="F393" s="11" t="s">
        <v>10</v>
      </c>
    </row>
    <row r="394" spans="1:6" ht="21.75" customHeight="1">
      <c r="A394" s="10">
        <v>389</v>
      </c>
      <c r="B394" s="11" t="str">
        <f>TEXT("011516","000000")</f>
        <v>011516</v>
      </c>
      <c r="C394" s="11" t="s">
        <v>389</v>
      </c>
      <c r="D394" s="11" t="str">
        <f>TEXT("12/01/2008","dd/mm/yyyy")</f>
        <v>01/12/2008</v>
      </c>
      <c r="E394" s="11" t="s">
        <v>12</v>
      </c>
      <c r="F394" s="11" t="s">
        <v>10</v>
      </c>
    </row>
    <row r="395" spans="1:6" ht="21.75" customHeight="1">
      <c r="A395" s="10">
        <v>390</v>
      </c>
      <c r="B395" s="11" t="str">
        <f>TEXT("011623","000000")</f>
        <v>011623</v>
      </c>
      <c r="C395" s="11" t="s">
        <v>390</v>
      </c>
      <c r="D395" s="11" t="str">
        <f>TEXT("27/09/2008","dd/mm/yyyy")</f>
        <v>27/09/2008</v>
      </c>
      <c r="E395" s="11" t="s">
        <v>12</v>
      </c>
      <c r="F395" s="11" t="s">
        <v>10</v>
      </c>
    </row>
    <row r="396" spans="1:6" ht="21.75" customHeight="1">
      <c r="A396" s="10">
        <v>391</v>
      </c>
      <c r="B396" s="11" t="str">
        <f>TEXT("011649","000000")</f>
        <v>011649</v>
      </c>
      <c r="C396" s="11" t="s">
        <v>391</v>
      </c>
      <c r="D396" s="11" t="str">
        <f>TEXT("29/11/2008","dd/mm/yyyy")</f>
        <v>29/11/2008</v>
      </c>
      <c r="E396" s="11" t="s">
        <v>12</v>
      </c>
      <c r="F396" s="11" t="s">
        <v>10</v>
      </c>
    </row>
    <row r="397" spans="1:6" ht="21.75" customHeight="1">
      <c r="A397" s="10">
        <v>392</v>
      </c>
      <c r="B397" s="11" t="str">
        <f>TEXT("011677","000000")</f>
        <v>011677</v>
      </c>
      <c r="C397" s="11" t="s">
        <v>392</v>
      </c>
      <c r="D397" s="11" t="str">
        <f>TEXT("14/08/2008","dd/mm/yyyy")</f>
        <v>14/08/2008</v>
      </c>
      <c r="E397" s="11" t="s">
        <v>12</v>
      </c>
      <c r="F397" s="11" t="s">
        <v>10</v>
      </c>
    </row>
    <row r="398" spans="1:6" ht="21.75" customHeight="1">
      <c r="A398" s="10">
        <v>393</v>
      </c>
      <c r="B398" s="11" t="str">
        <f>TEXT("011785","000000")</f>
        <v>011785</v>
      </c>
      <c r="C398" s="11" t="s">
        <v>393</v>
      </c>
      <c r="D398" s="11" t="str">
        <f>TEXT("31/12/2008","dd/mm/yyyy")</f>
        <v>31/12/2008</v>
      </c>
      <c r="E398" s="11" t="s">
        <v>9</v>
      </c>
      <c r="F398" s="11" t="s">
        <v>10</v>
      </c>
    </row>
    <row r="399" spans="1:6" ht="21.75" customHeight="1">
      <c r="A399" s="10">
        <v>394</v>
      </c>
      <c r="B399" s="11" t="str">
        <f>TEXT("011795","000000")</f>
        <v>011795</v>
      </c>
      <c r="C399" s="11" t="s">
        <v>394</v>
      </c>
      <c r="D399" s="11" t="str">
        <f>TEXT("28/01/2008","dd/mm/yyyy")</f>
        <v>28/01/2008</v>
      </c>
      <c r="E399" s="11" t="s">
        <v>9</v>
      </c>
      <c r="F399" s="11" t="s">
        <v>10</v>
      </c>
    </row>
    <row r="400" spans="1:6" ht="21.75" customHeight="1">
      <c r="A400" s="10">
        <v>395</v>
      </c>
      <c r="B400" s="11" t="str">
        <f>TEXT("011963","000000")</f>
        <v>011963</v>
      </c>
      <c r="C400" s="11" t="s">
        <v>395</v>
      </c>
      <c r="D400" s="11" t="str">
        <f>TEXT("26/12/2008","dd/mm/yyyy")</f>
        <v>26/12/2008</v>
      </c>
      <c r="E400" s="11" t="s">
        <v>9</v>
      </c>
      <c r="F400" s="11" t="s">
        <v>10</v>
      </c>
    </row>
    <row r="401" spans="1:6" ht="21.75" customHeight="1">
      <c r="A401" s="10">
        <v>396</v>
      </c>
      <c r="B401" s="11" t="str">
        <f>TEXT("011966","000000")</f>
        <v>011966</v>
      </c>
      <c r="C401" s="11" t="s">
        <v>396</v>
      </c>
      <c r="D401" s="11" t="str">
        <f>TEXT("25/10/2008","dd/mm/yyyy")</f>
        <v>25/10/2008</v>
      </c>
      <c r="E401" s="11" t="s">
        <v>9</v>
      </c>
      <c r="F401" s="11" t="s">
        <v>10</v>
      </c>
    </row>
    <row r="402" spans="1:6" ht="21.75" customHeight="1">
      <c r="A402" s="10">
        <v>397</v>
      </c>
      <c r="B402" s="11" t="str">
        <f>TEXT("012029","000000")</f>
        <v>012029</v>
      </c>
      <c r="C402" s="11" t="s">
        <v>397</v>
      </c>
      <c r="D402" s="11" t="str">
        <f>TEXT("10/11/2008","dd/mm/yyyy")</f>
        <v>11/10/2008</v>
      </c>
      <c r="E402" s="11" t="s">
        <v>9</v>
      </c>
      <c r="F402" s="11" t="s">
        <v>10</v>
      </c>
    </row>
    <row r="403" spans="1:6" ht="21.75" customHeight="1">
      <c r="A403" s="10">
        <v>398</v>
      </c>
      <c r="B403" s="11" t="str">
        <f>TEXT("012072","000000")</f>
        <v>012072</v>
      </c>
      <c r="C403" s="11" t="s">
        <v>398</v>
      </c>
      <c r="D403" s="11" t="str">
        <f>TEXT("22/10/2008","dd/mm/yyyy")</f>
        <v>22/10/2008</v>
      </c>
      <c r="E403" s="11" t="s">
        <v>12</v>
      </c>
      <c r="F403" s="11" t="s">
        <v>10</v>
      </c>
    </row>
    <row r="404" spans="1:6" ht="21.75" customHeight="1">
      <c r="A404" s="10">
        <v>399</v>
      </c>
      <c r="B404" s="11" t="str">
        <f>TEXT("012078","000000")</f>
        <v>012078</v>
      </c>
      <c r="C404" s="11" t="s">
        <v>399</v>
      </c>
      <c r="D404" s="11" t="str">
        <f>TEXT("22/10/2008","dd/mm/yyyy")</f>
        <v>22/10/2008</v>
      </c>
      <c r="E404" s="11" t="s">
        <v>12</v>
      </c>
      <c r="F404" s="11" t="s">
        <v>10</v>
      </c>
    </row>
    <row r="405" spans="1:6" ht="21.75" customHeight="1">
      <c r="A405" s="10">
        <v>400</v>
      </c>
      <c r="B405" s="11" t="str">
        <f>TEXT("012083","000000")</f>
        <v>012083</v>
      </c>
      <c r="C405" s="11" t="s">
        <v>400</v>
      </c>
      <c r="D405" s="11" t="str">
        <f>TEXT("12/05/2008","dd/mm/yyyy")</f>
        <v>05/12/2008</v>
      </c>
      <c r="E405" s="11" t="s">
        <v>12</v>
      </c>
      <c r="F405" s="11" t="s">
        <v>10</v>
      </c>
    </row>
    <row r="406" spans="1:6" ht="21.75" customHeight="1">
      <c r="A406" s="10">
        <v>401</v>
      </c>
      <c r="B406" s="11" t="str">
        <f>TEXT("012091","000000")</f>
        <v>012091</v>
      </c>
      <c r="C406" s="11" t="s">
        <v>401</v>
      </c>
      <c r="D406" s="11" t="str">
        <f>TEXT("25/12/2008","dd/mm/yyyy")</f>
        <v>25/12/2008</v>
      </c>
      <c r="E406" s="11" t="s">
        <v>12</v>
      </c>
      <c r="F406" s="11" t="s">
        <v>10</v>
      </c>
    </row>
    <row r="407" spans="1:6" ht="21.75" customHeight="1">
      <c r="A407" s="10">
        <v>402</v>
      </c>
      <c r="B407" s="11" t="str">
        <f>TEXT("012102","000000")</f>
        <v>012102</v>
      </c>
      <c r="C407" s="11" t="s">
        <v>402</v>
      </c>
      <c r="D407" s="11" t="str">
        <f>TEXT("26/6/2008","dd/mm/yyyy")</f>
        <v>26/6/2008</v>
      </c>
      <c r="E407" s="11" t="s">
        <v>12</v>
      </c>
      <c r="F407" s="11" t="s">
        <v>10</v>
      </c>
    </row>
    <row r="408" spans="1:6" ht="21.75" customHeight="1">
      <c r="A408" s="10">
        <v>403</v>
      </c>
      <c r="B408" s="11" t="str">
        <f>TEXT("012117","000000")</f>
        <v>012117</v>
      </c>
      <c r="C408" s="11" t="s">
        <v>403</v>
      </c>
      <c r="D408" s="11" t="str">
        <f>TEXT("29/07/2008","dd/mm/yyyy")</f>
        <v>29/07/2008</v>
      </c>
      <c r="E408" s="11" t="s">
        <v>12</v>
      </c>
      <c r="F408" s="11" t="s">
        <v>10</v>
      </c>
    </row>
    <row r="409" spans="1:6" ht="21.75" customHeight="1">
      <c r="A409" s="10">
        <v>404</v>
      </c>
      <c r="B409" s="11" t="str">
        <f>TEXT("012165","000000")</f>
        <v>012165</v>
      </c>
      <c r="C409" s="11" t="s">
        <v>404</v>
      </c>
      <c r="D409" s="11" t="str">
        <f>TEXT("04/03/2008","dd/mm/yyyy")</f>
        <v>03/04/2008</v>
      </c>
      <c r="E409" s="11" t="s">
        <v>9</v>
      </c>
      <c r="F409" s="11" t="s">
        <v>10</v>
      </c>
    </row>
    <row r="410" spans="1:6" ht="21.75" customHeight="1">
      <c r="A410" s="10">
        <v>405</v>
      </c>
      <c r="B410" s="11" t="str">
        <f>TEXT("012173","000000")</f>
        <v>012173</v>
      </c>
      <c r="C410" s="11" t="s">
        <v>405</v>
      </c>
      <c r="D410" s="11" t="str">
        <f>TEXT("02/03/2008","dd/mm/yyyy")</f>
        <v>03/02/2008</v>
      </c>
      <c r="E410" s="11" t="s">
        <v>12</v>
      </c>
      <c r="F410" s="11" t="s">
        <v>10</v>
      </c>
    </row>
    <row r="411" spans="1:6" ht="21.75" customHeight="1">
      <c r="A411" s="10">
        <v>406</v>
      </c>
      <c r="B411" s="11" t="str">
        <f>TEXT("012206","000000")</f>
        <v>012206</v>
      </c>
      <c r="C411" s="11" t="s">
        <v>406</v>
      </c>
      <c r="D411" s="11" t="str">
        <f>TEXT("05/12/2008","dd/mm/yyyy")</f>
        <v>12/05/2008</v>
      </c>
      <c r="E411" s="11" t="s">
        <v>12</v>
      </c>
      <c r="F411" s="11" t="s">
        <v>10</v>
      </c>
    </row>
    <row r="412" spans="1:6" ht="21.75" customHeight="1">
      <c r="A412" s="10">
        <v>407</v>
      </c>
      <c r="B412" s="11" t="str">
        <f>TEXT("012219","000000")</f>
        <v>012219</v>
      </c>
      <c r="C412" s="11" t="s">
        <v>407</v>
      </c>
      <c r="D412" s="11" t="str">
        <f>TEXT("04/07/2008","dd/mm/yyyy")</f>
        <v>07/04/2008</v>
      </c>
      <c r="E412" s="11" t="s">
        <v>12</v>
      </c>
      <c r="F412" s="11" t="s">
        <v>10</v>
      </c>
    </row>
    <row r="413" spans="1:6" ht="21.75" customHeight="1">
      <c r="A413" s="10">
        <v>408</v>
      </c>
      <c r="B413" s="11" t="str">
        <f>TEXT("012248","000000")</f>
        <v>012248</v>
      </c>
      <c r="C413" s="11" t="s">
        <v>408</v>
      </c>
      <c r="D413" s="11" t="str">
        <f>TEXT("29/01/2008","dd/mm/yyyy")</f>
        <v>29/01/2008</v>
      </c>
      <c r="E413" s="11" t="s">
        <v>12</v>
      </c>
      <c r="F413" s="11" t="s">
        <v>10</v>
      </c>
    </row>
    <row r="414" spans="1:6" ht="21.75" customHeight="1">
      <c r="A414" s="10">
        <v>409</v>
      </c>
      <c r="B414" s="11" t="str">
        <f>TEXT("012253","000000")</f>
        <v>012253</v>
      </c>
      <c r="C414" s="11" t="s">
        <v>409</v>
      </c>
      <c r="D414" s="11" t="str">
        <f>TEXT("05/10/2008","dd/mm/yyyy")</f>
        <v>10/05/2008</v>
      </c>
      <c r="E414" s="11" t="s">
        <v>12</v>
      </c>
      <c r="F414" s="11" t="s">
        <v>10</v>
      </c>
    </row>
    <row r="415" spans="1:6" ht="21.75" customHeight="1">
      <c r="A415" s="10">
        <v>410</v>
      </c>
      <c r="B415" s="11" t="str">
        <f>TEXT("012304","000000")</f>
        <v>012304</v>
      </c>
      <c r="C415" s="11" t="s">
        <v>410</v>
      </c>
      <c r="D415" s="11" t="str">
        <f>TEXT("16/06/2008","dd/mm/yyyy")</f>
        <v>16/06/2008</v>
      </c>
      <c r="E415" s="11" t="s">
        <v>9</v>
      </c>
      <c r="F415" s="11" t="s">
        <v>10</v>
      </c>
    </row>
    <row r="416" spans="1:6" ht="21.75" customHeight="1">
      <c r="A416" s="10">
        <v>411</v>
      </c>
      <c r="B416" s="11" t="str">
        <f>TEXT("012320","000000")</f>
        <v>012320</v>
      </c>
      <c r="C416" s="11" t="s">
        <v>411</v>
      </c>
      <c r="D416" s="11" t="str">
        <f>TEXT("08/02/2008","dd/mm/yyyy")</f>
        <v>02/08/2008</v>
      </c>
      <c r="E416" s="11" t="s">
        <v>9</v>
      </c>
      <c r="F416" s="11" t="s">
        <v>10</v>
      </c>
    </row>
    <row r="417" spans="1:6" ht="21.75" customHeight="1">
      <c r="A417" s="10">
        <v>412</v>
      </c>
      <c r="B417" s="11" t="str">
        <f>TEXT("012335","000000")</f>
        <v>012335</v>
      </c>
      <c r="C417" s="11" t="s">
        <v>412</v>
      </c>
      <c r="D417" s="11" t="str">
        <f>TEXT("27/02/2008","dd/mm/yyyy")</f>
        <v>27/02/2008</v>
      </c>
      <c r="E417" s="11" t="s">
        <v>9</v>
      </c>
      <c r="F417" s="11" t="s">
        <v>10</v>
      </c>
    </row>
    <row r="418" spans="1:6" ht="21.75" customHeight="1">
      <c r="A418" s="10">
        <v>413</v>
      </c>
      <c r="B418" s="11" t="str">
        <f>TEXT("012336","000000")</f>
        <v>012336</v>
      </c>
      <c r="C418" s="11" t="s">
        <v>413</v>
      </c>
      <c r="D418" s="11" t="str">
        <f>TEXT("05/11/2008","dd/mm/yyyy")</f>
        <v>11/05/2008</v>
      </c>
      <c r="E418" s="11" t="s">
        <v>9</v>
      </c>
      <c r="F418" s="11" t="s">
        <v>10</v>
      </c>
    </row>
    <row r="419" spans="1:6" ht="21.75" customHeight="1">
      <c r="A419" s="10">
        <v>414</v>
      </c>
      <c r="B419" s="11" t="str">
        <f>TEXT("012401","000000")</f>
        <v>012401</v>
      </c>
      <c r="C419" s="11" t="s">
        <v>414</v>
      </c>
      <c r="D419" s="11" t="str">
        <f>TEXT("25/04/2008","dd/mm/yyyy")</f>
        <v>25/04/2008</v>
      </c>
      <c r="E419" s="11" t="s">
        <v>9</v>
      </c>
      <c r="F419" s="11" t="s">
        <v>10</v>
      </c>
    </row>
    <row r="420" spans="1:6" ht="21.75" customHeight="1">
      <c r="A420" s="10">
        <v>415</v>
      </c>
      <c r="B420" s="11" t="str">
        <f>TEXT("012434","000000")</f>
        <v>012434</v>
      </c>
      <c r="C420" s="11" t="s">
        <v>415</v>
      </c>
      <c r="D420" s="11" t="str">
        <f>TEXT("27/02/2008","dd/mm/yyyy")</f>
        <v>27/02/2008</v>
      </c>
      <c r="E420" s="11" t="s">
        <v>9</v>
      </c>
      <c r="F420" s="11" t="s">
        <v>10</v>
      </c>
    </row>
    <row r="421" spans="1:6" ht="21.75" customHeight="1">
      <c r="A421" s="10">
        <v>416</v>
      </c>
      <c r="B421" s="11" t="str">
        <f>TEXT("012444","000000")</f>
        <v>012444</v>
      </c>
      <c r="C421" s="11" t="s">
        <v>416</v>
      </c>
      <c r="D421" s="11" t="str">
        <f>TEXT("30/01/2008","dd/mm/yyyy")</f>
        <v>30/01/2008</v>
      </c>
      <c r="E421" s="11" t="s">
        <v>9</v>
      </c>
      <c r="F421" s="11" t="s">
        <v>10</v>
      </c>
    </row>
    <row r="422" spans="1:6" ht="21.75" customHeight="1">
      <c r="A422" s="10">
        <v>417</v>
      </c>
      <c r="B422" s="11" t="str">
        <f>TEXT("012470","000000")</f>
        <v>012470</v>
      </c>
      <c r="C422" s="11" t="s">
        <v>417</v>
      </c>
      <c r="D422" s="11" t="str">
        <f>TEXT("25/01/2008","dd/mm/yyyy")</f>
        <v>25/01/2008</v>
      </c>
      <c r="E422" s="11" t="s">
        <v>9</v>
      </c>
      <c r="F422" s="11" t="s">
        <v>10</v>
      </c>
    </row>
    <row r="423" spans="1:6" ht="21.75" customHeight="1">
      <c r="A423" s="10">
        <v>418</v>
      </c>
      <c r="B423" s="11" t="str">
        <f>TEXT("012692","000000")</f>
        <v>012692</v>
      </c>
      <c r="C423" s="11" t="s">
        <v>418</v>
      </c>
      <c r="D423" s="11" t="str">
        <f>TEXT("13/01/2008","dd/mm/yyyy")</f>
        <v>13/01/2008</v>
      </c>
      <c r="E423" s="11" t="s">
        <v>12</v>
      </c>
      <c r="F423" s="11" t="s">
        <v>10</v>
      </c>
    </row>
    <row r="424" spans="1:6" ht="21.75" customHeight="1">
      <c r="A424" s="10">
        <v>419</v>
      </c>
      <c r="B424" s="11" t="str">
        <f>TEXT("012740","000000")</f>
        <v>012740</v>
      </c>
      <c r="C424" s="11" t="s">
        <v>419</v>
      </c>
      <c r="D424" s="11" t="str">
        <f>TEXT("04/10/2008","dd/mm/yyyy")</f>
        <v>10/04/2008</v>
      </c>
      <c r="E424" s="11" t="s">
        <v>12</v>
      </c>
      <c r="F424" s="11" t="s">
        <v>10</v>
      </c>
    </row>
    <row r="425" spans="1:6" ht="21.75" customHeight="1">
      <c r="A425" s="10">
        <v>420</v>
      </c>
      <c r="B425" s="11" t="str">
        <f>TEXT("012822","000000")</f>
        <v>012822</v>
      </c>
      <c r="C425" s="11" t="s">
        <v>420</v>
      </c>
      <c r="D425" s="11" t="str">
        <f>TEXT("18/02/2008","dd/mm/yyyy")</f>
        <v>18/02/2008</v>
      </c>
      <c r="E425" s="11" t="s">
        <v>9</v>
      </c>
      <c r="F425" s="11" t="s">
        <v>10</v>
      </c>
    </row>
    <row r="426" spans="1:6" ht="21.75" customHeight="1">
      <c r="A426" s="10">
        <v>421</v>
      </c>
      <c r="B426" s="11" t="str">
        <f>TEXT("012869","000000")</f>
        <v>012869</v>
      </c>
      <c r="C426" s="11" t="s">
        <v>421</v>
      </c>
      <c r="D426" s="11" t="str">
        <f>TEXT("04/8/2008","dd/mm/yyyy")</f>
        <v>08/04/2008</v>
      </c>
      <c r="E426" s="11" t="s">
        <v>9</v>
      </c>
      <c r="F426" s="11" t="s">
        <v>10</v>
      </c>
    </row>
    <row r="427" spans="1:6" ht="21.75" customHeight="1">
      <c r="A427" s="10">
        <v>422</v>
      </c>
      <c r="B427" s="11" t="str">
        <f>TEXT("012895","000000")</f>
        <v>012895</v>
      </c>
      <c r="C427" s="11" t="s">
        <v>422</v>
      </c>
      <c r="D427" s="11" t="str">
        <f>TEXT("29/05/2008","dd/mm/yyyy")</f>
        <v>29/05/2008</v>
      </c>
      <c r="E427" s="11" t="s">
        <v>9</v>
      </c>
      <c r="F427" s="11" t="s">
        <v>10</v>
      </c>
    </row>
    <row r="428" spans="1:6" ht="21.75" customHeight="1">
      <c r="A428" s="10">
        <v>423</v>
      </c>
      <c r="B428" s="11" t="str">
        <f>TEXT("012929","000000")</f>
        <v>012929</v>
      </c>
      <c r="C428" s="11" t="s">
        <v>423</v>
      </c>
      <c r="D428" s="11" t="str">
        <f>TEXT("17/09/2008","dd/mm/yyyy")</f>
        <v>17/09/2008</v>
      </c>
      <c r="E428" s="11" t="s">
        <v>9</v>
      </c>
      <c r="F428" s="11" t="s">
        <v>10</v>
      </c>
    </row>
    <row r="429" spans="1:6" ht="21.75" customHeight="1">
      <c r="A429" s="10">
        <v>424</v>
      </c>
      <c r="B429" s="11" t="str">
        <f>TEXT("012988","000000")</f>
        <v>012988</v>
      </c>
      <c r="C429" s="11" t="s">
        <v>424</v>
      </c>
      <c r="D429" s="11" t="str">
        <f>TEXT("29/01/2008","dd/mm/yyyy")</f>
        <v>29/01/2008</v>
      </c>
      <c r="E429" s="11" t="s">
        <v>9</v>
      </c>
      <c r="F429" s="11" t="s">
        <v>10</v>
      </c>
    </row>
    <row r="430" spans="1:6" ht="21.75" customHeight="1">
      <c r="A430" s="10">
        <v>425</v>
      </c>
      <c r="B430" s="11" t="str">
        <f>TEXT("013027","000000")</f>
        <v>013027</v>
      </c>
      <c r="C430" s="11" t="s">
        <v>425</v>
      </c>
      <c r="D430" s="11" t="str">
        <f>TEXT("28/11/2008","dd/mm/yyyy")</f>
        <v>28/11/2008</v>
      </c>
      <c r="E430" s="11" t="s">
        <v>9</v>
      </c>
      <c r="F430" s="11" t="s">
        <v>10</v>
      </c>
    </row>
    <row r="431" spans="1:6" ht="21.75" customHeight="1">
      <c r="A431" s="10">
        <v>426</v>
      </c>
      <c r="B431" s="11" t="str">
        <f>TEXT("013099","000000")</f>
        <v>013099</v>
      </c>
      <c r="C431" s="11" t="s">
        <v>426</v>
      </c>
      <c r="D431" s="11" t="str">
        <f>TEXT("16/08/2008","dd/mm/yyyy")</f>
        <v>16/08/2008</v>
      </c>
      <c r="E431" s="11" t="s">
        <v>12</v>
      </c>
      <c r="F431" s="11" t="s">
        <v>10</v>
      </c>
    </row>
    <row r="432" spans="1:6" ht="21.75" customHeight="1">
      <c r="A432" s="10">
        <v>427</v>
      </c>
      <c r="B432" s="11" t="str">
        <f>TEXT("013155","000000")</f>
        <v>013155</v>
      </c>
      <c r="C432" s="11" t="s">
        <v>427</v>
      </c>
      <c r="D432" s="11" t="str">
        <f>TEXT("04/03/2008","dd/mm/yyyy")</f>
        <v>03/04/2008</v>
      </c>
      <c r="E432" s="11" t="s">
        <v>9</v>
      </c>
      <c r="F432" s="11" t="s">
        <v>10</v>
      </c>
    </row>
    <row r="433" spans="1:6" ht="21.75" customHeight="1">
      <c r="A433" s="10">
        <v>428</v>
      </c>
      <c r="B433" s="11" t="str">
        <f>TEXT("013300","000000")</f>
        <v>013300</v>
      </c>
      <c r="C433" s="11" t="s">
        <v>428</v>
      </c>
      <c r="D433" s="11" t="str">
        <f>TEXT("26/07/2008","dd/mm/yyyy")</f>
        <v>26/07/2008</v>
      </c>
      <c r="E433" s="11" t="s">
        <v>9</v>
      </c>
      <c r="F433" s="11" t="s">
        <v>10</v>
      </c>
    </row>
    <row r="434" spans="1:6" ht="21.75" customHeight="1">
      <c r="A434" s="10">
        <v>429</v>
      </c>
      <c r="B434" s="11" t="str">
        <f>TEXT("013332","000000")</f>
        <v>013332</v>
      </c>
      <c r="C434" s="11" t="s">
        <v>429</v>
      </c>
      <c r="D434" s="11" t="str">
        <f>TEXT("11/6/2008","dd/mm/yyyy")</f>
        <v>06/11/2008</v>
      </c>
      <c r="E434" s="11" t="s">
        <v>9</v>
      </c>
      <c r="F434" s="11" t="s">
        <v>10</v>
      </c>
    </row>
    <row r="435" spans="1:6" ht="21.75" customHeight="1">
      <c r="A435" s="10">
        <v>430</v>
      </c>
      <c r="B435" s="11" t="str">
        <f>TEXT("013364","000000")</f>
        <v>013364</v>
      </c>
      <c r="C435" s="11" t="s">
        <v>430</v>
      </c>
      <c r="D435" s="11" t="str">
        <f>TEXT("19/02/2008","dd/mm/yyyy")</f>
        <v>19/02/2008</v>
      </c>
      <c r="E435" s="11" t="s">
        <v>9</v>
      </c>
      <c r="F435" s="11" t="s">
        <v>10</v>
      </c>
    </row>
    <row r="436" spans="1:6" ht="21.75" customHeight="1">
      <c r="A436" s="10">
        <v>431</v>
      </c>
      <c r="B436" s="11" t="str">
        <f>TEXT("013380","000000")</f>
        <v>013380</v>
      </c>
      <c r="C436" s="11" t="s">
        <v>431</v>
      </c>
      <c r="D436" s="11" t="str">
        <f>TEXT("22/08/2008","dd/mm/yyyy")</f>
        <v>22/08/2008</v>
      </c>
      <c r="E436" s="11" t="s">
        <v>9</v>
      </c>
      <c r="F436" s="11" t="s">
        <v>10</v>
      </c>
    </row>
    <row r="437" spans="1:6" ht="21.75" customHeight="1">
      <c r="A437" s="10">
        <v>432</v>
      </c>
      <c r="B437" s="11" t="str">
        <f>TEXT("013434","000000")</f>
        <v>013434</v>
      </c>
      <c r="C437" s="11" t="s">
        <v>432</v>
      </c>
      <c r="D437" s="11" t="str">
        <f>TEXT("23/7/2008","dd/mm/yyyy")</f>
        <v>23/7/2008</v>
      </c>
      <c r="E437" s="11" t="s">
        <v>12</v>
      </c>
      <c r="F437" s="11" t="s">
        <v>10</v>
      </c>
    </row>
    <row r="438" spans="1:6" ht="21.75" customHeight="1">
      <c r="A438" s="10">
        <v>433</v>
      </c>
      <c r="B438" s="11" t="str">
        <f>TEXT("013442","000000")</f>
        <v>013442</v>
      </c>
      <c r="C438" s="11" t="s">
        <v>433</v>
      </c>
      <c r="D438" s="11" t="str">
        <f>TEXT("16/8/2008","dd/mm/yyyy")</f>
        <v>16/8/2008</v>
      </c>
      <c r="E438" s="11" t="s">
        <v>12</v>
      </c>
      <c r="F438" s="11" t="s">
        <v>10</v>
      </c>
    </row>
    <row r="439" spans="1:6" ht="21.75" customHeight="1">
      <c r="A439" s="10">
        <v>434</v>
      </c>
      <c r="B439" s="11" t="str">
        <f>TEXT("013454","000000")</f>
        <v>013454</v>
      </c>
      <c r="C439" s="11" t="s">
        <v>434</v>
      </c>
      <c r="D439" s="11" t="str">
        <f>TEXT("01/01/2008","dd/mm/yyyy")</f>
        <v>01/01/2008</v>
      </c>
      <c r="E439" s="11" t="s">
        <v>12</v>
      </c>
      <c r="F439" s="11" t="s">
        <v>10</v>
      </c>
    </row>
    <row r="440" spans="1:6" ht="21.75" customHeight="1">
      <c r="A440" s="10">
        <v>435</v>
      </c>
      <c r="B440" s="11" t="str">
        <f>TEXT("013483","000000")</f>
        <v>013483</v>
      </c>
      <c r="C440" s="11" t="s">
        <v>435</v>
      </c>
      <c r="D440" s="11" t="str">
        <f>TEXT("31/08/2008","dd/mm/yyyy")</f>
        <v>31/08/2008</v>
      </c>
      <c r="E440" s="11" t="s">
        <v>12</v>
      </c>
      <c r="F440" s="11" t="s">
        <v>10</v>
      </c>
    </row>
    <row r="441" spans="1:6" ht="21.75" customHeight="1">
      <c r="A441" s="10">
        <v>436</v>
      </c>
      <c r="B441" s="11" t="str">
        <f>TEXT("013487","000000")</f>
        <v>013487</v>
      </c>
      <c r="C441" s="11" t="s">
        <v>435</v>
      </c>
      <c r="D441" s="11" t="str">
        <f>TEXT("02/09/2008","dd/mm/yyyy")</f>
        <v>09/02/2008</v>
      </c>
      <c r="E441" s="11" t="s">
        <v>12</v>
      </c>
      <c r="F441" s="11" t="s">
        <v>10</v>
      </c>
    </row>
    <row r="442" spans="1:6" ht="21.75" customHeight="1">
      <c r="A442" s="10">
        <v>437</v>
      </c>
      <c r="B442" s="11" t="str">
        <f>TEXT("013489","000000")</f>
        <v>013489</v>
      </c>
      <c r="C442" s="11" t="s">
        <v>436</v>
      </c>
      <c r="D442" s="11" t="str">
        <f>TEXT("25/11/2008","dd/mm/yyyy")</f>
        <v>25/11/2008</v>
      </c>
      <c r="E442" s="11" t="s">
        <v>12</v>
      </c>
      <c r="F442" s="11" t="s">
        <v>10</v>
      </c>
    </row>
    <row r="443" spans="1:6" ht="21.75" customHeight="1">
      <c r="A443" s="10">
        <v>438</v>
      </c>
      <c r="B443" s="11" t="str">
        <f>TEXT("013493","000000")</f>
        <v>013493</v>
      </c>
      <c r="C443" s="11" t="s">
        <v>436</v>
      </c>
      <c r="D443" s="11" t="str">
        <f>TEXT("12/11/2008","dd/mm/yyyy")</f>
        <v>11/12/2008</v>
      </c>
      <c r="E443" s="11" t="s">
        <v>12</v>
      </c>
      <c r="F443" s="11" t="s">
        <v>10</v>
      </c>
    </row>
    <row r="444" spans="1:6" ht="21.75" customHeight="1">
      <c r="A444" s="10">
        <v>439</v>
      </c>
      <c r="B444" s="11" t="str">
        <f>TEXT("013512","000000")</f>
        <v>013512</v>
      </c>
      <c r="C444" s="11" t="s">
        <v>437</v>
      </c>
      <c r="D444" s="11" t="str">
        <f>TEXT("06/02/2008","dd/mm/yyyy")</f>
        <v>02/06/2008</v>
      </c>
      <c r="E444" s="11" t="s">
        <v>12</v>
      </c>
      <c r="F444" s="11" t="s">
        <v>10</v>
      </c>
    </row>
    <row r="445" spans="1:6" ht="21.75" customHeight="1">
      <c r="A445" s="10">
        <v>440</v>
      </c>
      <c r="B445" s="11" t="str">
        <f>TEXT("013522","000000")</f>
        <v>013522</v>
      </c>
      <c r="C445" s="11" t="s">
        <v>438</v>
      </c>
      <c r="D445" s="11" t="str">
        <f>TEXT("04/12/2008","dd/mm/yyyy")</f>
        <v>12/04/2008</v>
      </c>
      <c r="E445" s="11" t="s">
        <v>12</v>
      </c>
      <c r="F445" s="11" t="s">
        <v>10</v>
      </c>
    </row>
    <row r="446" spans="1:6" ht="21.75" customHeight="1">
      <c r="A446" s="10">
        <v>441</v>
      </c>
      <c r="B446" s="11" t="str">
        <f>TEXT("013526","000000")</f>
        <v>013526</v>
      </c>
      <c r="C446" s="11" t="s">
        <v>439</v>
      </c>
      <c r="D446" s="11" t="str">
        <f>TEXT("07/07/2008","dd/mm/yyyy")</f>
        <v>07/07/2008</v>
      </c>
      <c r="E446" s="11" t="s">
        <v>12</v>
      </c>
      <c r="F446" s="11" t="s">
        <v>10</v>
      </c>
    </row>
    <row r="447" spans="1:6" ht="21.75" customHeight="1">
      <c r="A447" s="10">
        <v>442</v>
      </c>
      <c r="B447" s="11" t="str">
        <f>TEXT("013657","000000")</f>
        <v>013657</v>
      </c>
      <c r="C447" s="11" t="s">
        <v>440</v>
      </c>
      <c r="D447" s="11" t="str">
        <f>TEXT("23/08/2008","dd/mm/yyyy")</f>
        <v>23/08/2008</v>
      </c>
      <c r="E447" s="11" t="s">
        <v>12</v>
      </c>
      <c r="F447" s="11" t="s">
        <v>10</v>
      </c>
    </row>
    <row r="448" spans="1:6" ht="21.75" customHeight="1">
      <c r="A448" s="10">
        <v>443</v>
      </c>
      <c r="B448" s="11" t="str">
        <f>TEXT("013702","000000")</f>
        <v>013702</v>
      </c>
      <c r="C448" s="11" t="s">
        <v>441</v>
      </c>
      <c r="D448" s="11" t="str">
        <f>TEXT("04/12/2008","dd/mm/yyyy")</f>
        <v>12/04/2008</v>
      </c>
      <c r="E448" s="11" t="s">
        <v>9</v>
      </c>
      <c r="F448" s="11" t="s">
        <v>10</v>
      </c>
    </row>
    <row r="449" spans="1:6" ht="21.75" customHeight="1">
      <c r="A449" s="10">
        <v>444</v>
      </c>
      <c r="B449" s="11" t="str">
        <f>TEXT("013739","000000")</f>
        <v>013739</v>
      </c>
      <c r="C449" s="11" t="s">
        <v>442</v>
      </c>
      <c r="D449" s="11" t="str">
        <f>TEXT("16/10/2008","dd/mm/yyyy")</f>
        <v>16/10/2008</v>
      </c>
      <c r="E449" s="11" t="s">
        <v>9</v>
      </c>
      <c r="F449" s="11" t="s">
        <v>10</v>
      </c>
    </row>
    <row r="450" spans="1:6" ht="21.75" customHeight="1">
      <c r="A450" s="10">
        <v>445</v>
      </c>
      <c r="B450" s="11" t="str">
        <f>TEXT("013752","000000")</f>
        <v>013752</v>
      </c>
      <c r="C450" s="11" t="s">
        <v>443</v>
      </c>
      <c r="D450" s="11" t="str">
        <f>TEXT("18/01/2008","dd/mm/yyyy")</f>
        <v>18/01/2008</v>
      </c>
      <c r="E450" s="11" t="s">
        <v>9</v>
      </c>
      <c r="F450" s="11" t="s">
        <v>10</v>
      </c>
    </row>
    <row r="451" spans="1:6" ht="21.75" customHeight="1">
      <c r="A451" s="10">
        <v>446</v>
      </c>
      <c r="B451" s="11" t="str">
        <f>TEXT("013755","000000")</f>
        <v>013755</v>
      </c>
      <c r="C451" s="11" t="s">
        <v>444</v>
      </c>
      <c r="D451" s="11" t="str">
        <f>TEXT("19/11/2008","dd/mm/yyyy")</f>
        <v>19/11/2008</v>
      </c>
      <c r="E451" s="11" t="s">
        <v>9</v>
      </c>
      <c r="F451" s="11" t="s">
        <v>10</v>
      </c>
    </row>
    <row r="452" spans="1:6" ht="21.75" customHeight="1">
      <c r="A452" s="10">
        <v>447</v>
      </c>
      <c r="B452" s="11" t="str">
        <f>TEXT("013789","000000")</f>
        <v>013789</v>
      </c>
      <c r="C452" s="11" t="s">
        <v>445</v>
      </c>
      <c r="D452" s="11" t="str">
        <f>TEXT("16/01/2008","dd/mm/yyyy")</f>
        <v>16/01/2008</v>
      </c>
      <c r="E452" s="11" t="s">
        <v>9</v>
      </c>
      <c r="F452" s="11" t="s">
        <v>10</v>
      </c>
    </row>
    <row r="453" spans="1:6" ht="21.75" customHeight="1">
      <c r="A453" s="10">
        <v>448</v>
      </c>
      <c r="B453" s="11" t="str">
        <f>TEXT("013803","000000")</f>
        <v>013803</v>
      </c>
      <c r="C453" s="11" t="s">
        <v>446</v>
      </c>
      <c r="D453" s="11" t="str">
        <f>TEXT("14/07/2008","dd/mm/yyyy")</f>
        <v>14/07/2008</v>
      </c>
      <c r="E453" s="11" t="s">
        <v>9</v>
      </c>
      <c r="F453" s="11" t="s">
        <v>10</v>
      </c>
    </row>
    <row r="454" spans="1:6" ht="21.75" customHeight="1">
      <c r="A454" s="10">
        <v>449</v>
      </c>
      <c r="B454" s="11" t="str">
        <f>TEXT("013902","000000")</f>
        <v>013902</v>
      </c>
      <c r="C454" s="11" t="s">
        <v>447</v>
      </c>
      <c r="D454" s="11" t="str">
        <f>TEXT("02/12/2008","dd/mm/yyyy")</f>
        <v>12/02/2008</v>
      </c>
      <c r="E454" s="11" t="s">
        <v>9</v>
      </c>
      <c r="F454" s="11" t="s">
        <v>10</v>
      </c>
    </row>
    <row r="455" spans="1:6" ht="21.75" customHeight="1">
      <c r="A455" s="10">
        <v>450</v>
      </c>
      <c r="B455" s="11" t="str">
        <f>TEXT("013972","000000")</f>
        <v>013972</v>
      </c>
      <c r="C455" s="11" t="s">
        <v>448</v>
      </c>
      <c r="D455" s="11" t="str">
        <f>TEXT("09/02/2008","dd/mm/yyyy")</f>
        <v>02/09/2008</v>
      </c>
      <c r="E455" s="11" t="s">
        <v>12</v>
      </c>
      <c r="F455" s="11" t="s">
        <v>10</v>
      </c>
    </row>
    <row r="456" spans="1:6" ht="21.75" customHeight="1">
      <c r="A456" s="10">
        <v>451</v>
      </c>
      <c r="B456" s="11" t="str">
        <f>TEXT("014075","000000")</f>
        <v>014075</v>
      </c>
      <c r="C456" s="11" t="s">
        <v>449</v>
      </c>
      <c r="D456" s="11" t="str">
        <f>TEXT("08/06/2008","dd/mm/yyyy")</f>
        <v>06/08/2008</v>
      </c>
      <c r="E456" s="11" t="s">
        <v>12</v>
      </c>
      <c r="F456" s="11" t="s">
        <v>10</v>
      </c>
    </row>
    <row r="457" spans="1:6" ht="21.75" customHeight="1">
      <c r="A457" s="10">
        <v>452</v>
      </c>
      <c r="B457" s="11" t="str">
        <f>TEXT("014123","000000")</f>
        <v>014123</v>
      </c>
      <c r="C457" s="11" t="s">
        <v>450</v>
      </c>
      <c r="D457" s="11" t="str">
        <f>TEXT("17/09/2008","dd/mm/yyyy")</f>
        <v>17/09/2008</v>
      </c>
      <c r="E457" s="11" t="s">
        <v>12</v>
      </c>
      <c r="F457" s="11" t="s">
        <v>10</v>
      </c>
    </row>
    <row r="458" spans="1:6" ht="21.75" customHeight="1">
      <c r="A458" s="10">
        <v>453</v>
      </c>
      <c r="B458" s="11" t="str">
        <f>TEXT("014139","000000")</f>
        <v>014139</v>
      </c>
      <c r="C458" s="11" t="s">
        <v>451</v>
      </c>
      <c r="D458" s="11" t="str">
        <f>TEXT("24/12/2008","dd/mm/yyyy")</f>
        <v>24/12/2008</v>
      </c>
      <c r="E458" s="11" t="s">
        <v>12</v>
      </c>
      <c r="F458" s="11" t="s">
        <v>10</v>
      </c>
    </row>
    <row r="459" spans="1:6" ht="21.75" customHeight="1">
      <c r="A459" s="10">
        <v>454</v>
      </c>
      <c r="B459" s="11" t="str">
        <f>TEXT("014159","000000")</f>
        <v>014159</v>
      </c>
      <c r="C459" s="11" t="s">
        <v>452</v>
      </c>
      <c r="D459" s="11" t="str">
        <f>TEXT("22/06/2008","dd/mm/yyyy")</f>
        <v>22/06/2008</v>
      </c>
      <c r="E459" s="11" t="s">
        <v>12</v>
      </c>
      <c r="F459" s="11" t="s">
        <v>10</v>
      </c>
    </row>
    <row r="460" spans="1:6" ht="21.75" customHeight="1">
      <c r="A460" s="10">
        <v>455</v>
      </c>
      <c r="B460" s="11" t="str">
        <f>TEXT("014223","000000")</f>
        <v>014223</v>
      </c>
      <c r="C460" s="11" t="s">
        <v>453</v>
      </c>
      <c r="D460" s="11" t="str">
        <f>TEXT("17/05/2008","dd/mm/yyyy")</f>
        <v>17/05/2008</v>
      </c>
      <c r="E460" s="11" t="s">
        <v>12</v>
      </c>
      <c r="F460" s="11" t="s">
        <v>10</v>
      </c>
    </row>
    <row r="461" spans="1:6" ht="21.75" customHeight="1">
      <c r="A461" s="10">
        <v>456</v>
      </c>
      <c r="B461" s="11" t="str">
        <f>TEXT("014256","000000")</f>
        <v>014256</v>
      </c>
      <c r="C461" s="11" t="s">
        <v>454</v>
      </c>
      <c r="D461" s="11" t="str">
        <f>TEXT("14/09/2008","dd/mm/yyyy")</f>
        <v>14/09/2008</v>
      </c>
      <c r="E461" s="11" t="s">
        <v>12</v>
      </c>
      <c r="F461" s="11" t="s">
        <v>10</v>
      </c>
    </row>
    <row r="462" spans="1:6" ht="21.75" customHeight="1">
      <c r="A462" s="10">
        <v>457</v>
      </c>
      <c r="B462" s="11" t="str">
        <f>TEXT("014265","000000")</f>
        <v>014265</v>
      </c>
      <c r="C462" s="11" t="s">
        <v>454</v>
      </c>
      <c r="D462" s="11" t="str">
        <f>TEXT("28/11/2008","dd/mm/yyyy")</f>
        <v>28/11/2008</v>
      </c>
      <c r="E462" s="11" t="s">
        <v>12</v>
      </c>
      <c r="F462" s="11" t="s">
        <v>10</v>
      </c>
    </row>
    <row r="463" spans="1:6" ht="21.75" customHeight="1">
      <c r="A463" s="10">
        <v>458</v>
      </c>
      <c r="B463" s="11" t="str">
        <f>TEXT("014272","000000")</f>
        <v>014272</v>
      </c>
      <c r="C463" s="11" t="s">
        <v>455</v>
      </c>
      <c r="D463" s="11" t="str">
        <f>TEXT("29/08/2008","dd/mm/yyyy")</f>
        <v>29/08/2008</v>
      </c>
      <c r="E463" s="11" t="s">
        <v>12</v>
      </c>
      <c r="F463" s="11" t="s">
        <v>10</v>
      </c>
    </row>
    <row r="464" spans="1:6" ht="21.75" customHeight="1">
      <c r="A464" s="10">
        <v>459</v>
      </c>
      <c r="B464" s="11" t="str">
        <f>TEXT("014327","000000")</f>
        <v>014327</v>
      </c>
      <c r="C464" s="11" t="s">
        <v>456</v>
      </c>
      <c r="D464" s="11" t="str">
        <f>TEXT("01/07/2008","dd/mm/yyyy")</f>
        <v>07/01/2008</v>
      </c>
      <c r="E464" s="11" t="s">
        <v>12</v>
      </c>
      <c r="F464" s="11" t="s">
        <v>10</v>
      </c>
    </row>
    <row r="465" spans="1:6" ht="21.75" customHeight="1">
      <c r="A465" s="10">
        <v>460</v>
      </c>
      <c r="B465" s="11" t="str">
        <f>TEXT("014358","000000")</f>
        <v>014358</v>
      </c>
      <c r="C465" s="11" t="s">
        <v>457</v>
      </c>
      <c r="D465" s="11" t="str">
        <f>TEXT("12/10/2008","dd/mm/yyyy")</f>
        <v>10/12/2008</v>
      </c>
      <c r="E465" s="11" t="s">
        <v>12</v>
      </c>
      <c r="F465" s="11" t="s">
        <v>10</v>
      </c>
    </row>
    <row r="466" spans="1:6" ht="21.75" customHeight="1">
      <c r="A466" s="10">
        <v>461</v>
      </c>
      <c r="B466" s="11" t="str">
        <f>TEXT("014399","000000")</f>
        <v>014399</v>
      </c>
      <c r="C466" s="11" t="s">
        <v>458</v>
      </c>
      <c r="D466" s="11" t="str">
        <f>TEXT("23/09/2008","dd/mm/yyyy")</f>
        <v>23/09/2008</v>
      </c>
      <c r="E466" s="11" t="s">
        <v>12</v>
      </c>
      <c r="F466" s="11" t="s">
        <v>10</v>
      </c>
    </row>
    <row r="467" spans="1:6" ht="21.75" customHeight="1">
      <c r="A467" s="10">
        <v>462</v>
      </c>
      <c r="B467" s="11" t="str">
        <f>TEXT("014428","000000")</f>
        <v>014428</v>
      </c>
      <c r="C467" s="11" t="s">
        <v>459</v>
      </c>
      <c r="D467" s="11" t="str">
        <f>TEXT("25/02/2008","dd/mm/yyyy")</f>
        <v>25/02/2008</v>
      </c>
      <c r="E467" s="11" t="s">
        <v>12</v>
      </c>
      <c r="F467" s="11" t="s">
        <v>10</v>
      </c>
    </row>
    <row r="468" spans="1:6" ht="21.75" customHeight="1">
      <c r="A468" s="10">
        <v>463</v>
      </c>
      <c r="B468" s="11" t="str">
        <f>TEXT("014477","000000")</f>
        <v>014477</v>
      </c>
      <c r="C468" s="11" t="s">
        <v>460</v>
      </c>
      <c r="D468" s="11" t="str">
        <f>TEXT("05/01/2008","dd/mm/yyyy")</f>
        <v>01/05/2008</v>
      </c>
      <c r="E468" s="11" t="s">
        <v>9</v>
      </c>
      <c r="F468" s="11" t="s">
        <v>10</v>
      </c>
    </row>
    <row r="469" spans="1:6" ht="21.75" customHeight="1">
      <c r="A469" s="10">
        <v>464</v>
      </c>
      <c r="B469" s="11" t="str">
        <f>TEXT("014483","000000")</f>
        <v>014483</v>
      </c>
      <c r="C469" s="11" t="s">
        <v>461</v>
      </c>
      <c r="D469" s="11" t="str">
        <f>TEXT("04/09/2008","dd/mm/yyyy")</f>
        <v>09/04/2008</v>
      </c>
      <c r="E469" s="11" t="s">
        <v>9</v>
      </c>
      <c r="F469" s="11" t="s">
        <v>10</v>
      </c>
    </row>
    <row r="470" spans="1:6" ht="21.75" customHeight="1">
      <c r="A470" s="10">
        <v>465</v>
      </c>
      <c r="B470" s="11" t="str">
        <f>TEXT("014495","000000")</f>
        <v>014495</v>
      </c>
      <c r="C470" s="11" t="s">
        <v>462</v>
      </c>
      <c r="D470" s="11" t="str">
        <f>TEXT("07/03/2008","dd/mm/yyyy")</f>
        <v>03/07/2008</v>
      </c>
      <c r="E470" s="11" t="s">
        <v>9</v>
      </c>
      <c r="F470" s="11" t="s">
        <v>10</v>
      </c>
    </row>
    <row r="471" spans="1:6" ht="21.75" customHeight="1">
      <c r="A471" s="10">
        <v>466</v>
      </c>
      <c r="B471" s="11" t="str">
        <f>TEXT("014558","000000")</f>
        <v>014558</v>
      </c>
      <c r="C471" s="11" t="s">
        <v>463</v>
      </c>
      <c r="D471" s="11" t="str">
        <f>TEXT("15/02/2008","dd/mm/yyyy")</f>
        <v>15/02/2008</v>
      </c>
      <c r="E471" s="11" t="s">
        <v>9</v>
      </c>
      <c r="F471" s="11" t="s">
        <v>10</v>
      </c>
    </row>
    <row r="472" spans="1:6" ht="21.75" customHeight="1">
      <c r="A472" s="10">
        <v>467</v>
      </c>
      <c r="B472" s="11" t="str">
        <f>TEXT("014591","000000")</f>
        <v>014591</v>
      </c>
      <c r="C472" s="11" t="s">
        <v>464</v>
      </c>
      <c r="D472" s="11" t="str">
        <f>TEXT("12/04/2008","dd/mm/yyyy")</f>
        <v>04/12/2008</v>
      </c>
      <c r="E472" s="11" t="s">
        <v>9</v>
      </c>
      <c r="F472" s="11" t="s">
        <v>10</v>
      </c>
    </row>
    <row r="473" spans="1:6" ht="21.75" customHeight="1">
      <c r="A473" s="10">
        <v>468</v>
      </c>
      <c r="B473" s="11" t="str">
        <f>TEXT("014641","000000")</f>
        <v>014641</v>
      </c>
      <c r="C473" s="11" t="s">
        <v>465</v>
      </c>
      <c r="D473" s="11" t="str">
        <f>TEXT("21/04/2008","dd/mm/yyyy")</f>
        <v>21/04/2008</v>
      </c>
      <c r="E473" s="11" t="s">
        <v>9</v>
      </c>
      <c r="F473" s="11" t="s">
        <v>10</v>
      </c>
    </row>
    <row r="474" spans="1:6" ht="21.75" customHeight="1">
      <c r="A474" s="10">
        <v>469</v>
      </c>
      <c r="B474" s="11" t="str">
        <f>TEXT("014677","000000")</f>
        <v>014677</v>
      </c>
      <c r="C474" s="11" t="s">
        <v>466</v>
      </c>
      <c r="D474" s="11" t="str">
        <f>TEXT("06/08/2008","dd/mm/yyyy")</f>
        <v>08/06/2008</v>
      </c>
      <c r="E474" s="11" t="s">
        <v>12</v>
      </c>
      <c r="F474" s="11" t="s">
        <v>10</v>
      </c>
    </row>
    <row r="475" spans="1:6" ht="21.75" customHeight="1">
      <c r="A475" s="10">
        <v>470</v>
      </c>
      <c r="B475" s="11" t="str">
        <f>TEXT("014695","000000")</f>
        <v>014695</v>
      </c>
      <c r="C475" s="11" t="s">
        <v>467</v>
      </c>
      <c r="D475" s="11" t="str">
        <f>TEXT("17/01/2008","dd/mm/yyyy")</f>
        <v>17/01/2008</v>
      </c>
      <c r="E475" s="11" t="s">
        <v>12</v>
      </c>
      <c r="F475" s="11" t="s">
        <v>10</v>
      </c>
    </row>
    <row r="476" spans="1:6" ht="21.75" customHeight="1">
      <c r="A476" s="10">
        <v>471</v>
      </c>
      <c r="B476" s="11" t="str">
        <f>TEXT("014706","000000")</f>
        <v>014706</v>
      </c>
      <c r="C476" s="11" t="s">
        <v>468</v>
      </c>
      <c r="D476" s="11" t="str">
        <f>TEXT("17/10/2008","dd/mm/yyyy")</f>
        <v>17/10/2008</v>
      </c>
      <c r="E476" s="11" t="s">
        <v>12</v>
      </c>
      <c r="F476" s="11" t="s">
        <v>10</v>
      </c>
    </row>
    <row r="477" spans="1:6" ht="21.75" customHeight="1">
      <c r="A477" s="10">
        <v>472</v>
      </c>
      <c r="B477" s="11" t="str">
        <f>TEXT("014714","000000")</f>
        <v>014714</v>
      </c>
      <c r="C477" s="11" t="s">
        <v>469</v>
      </c>
      <c r="D477" s="11" t="str">
        <f>TEXT("07/02/2008","dd/mm/yyyy")</f>
        <v>02/07/2008</v>
      </c>
      <c r="E477" s="11" t="s">
        <v>12</v>
      </c>
      <c r="F477" s="11" t="s">
        <v>10</v>
      </c>
    </row>
    <row r="478" spans="1:6" ht="21.75" customHeight="1">
      <c r="A478" s="10">
        <v>473</v>
      </c>
      <c r="B478" s="11" t="str">
        <f>TEXT("014786","000000")</f>
        <v>014786</v>
      </c>
      <c r="C478" s="11" t="s">
        <v>470</v>
      </c>
      <c r="D478" s="11" t="str">
        <f>TEXT("04/12/2008","dd/mm/yyyy")</f>
        <v>12/04/2008</v>
      </c>
      <c r="E478" s="11" t="s">
        <v>12</v>
      </c>
      <c r="F478" s="11" t="s">
        <v>10</v>
      </c>
    </row>
    <row r="479" spans="1:6" ht="21.75" customHeight="1">
      <c r="A479" s="10">
        <v>474</v>
      </c>
      <c r="B479" s="11" t="str">
        <f>TEXT("014794","000000")</f>
        <v>014794</v>
      </c>
      <c r="C479" s="11" t="s">
        <v>471</v>
      </c>
      <c r="D479" s="11" t="str">
        <f>TEXT("21/12/2008","dd/mm/yyyy")</f>
        <v>21/12/2008</v>
      </c>
      <c r="E479" s="11" t="s">
        <v>12</v>
      </c>
      <c r="F479" s="11" t="s">
        <v>10</v>
      </c>
    </row>
    <row r="480" spans="1:6" ht="21.75" customHeight="1">
      <c r="A480" s="10">
        <v>475</v>
      </c>
      <c r="B480" s="11" t="str">
        <f>TEXT("014807","000000")</f>
        <v>014807</v>
      </c>
      <c r="C480" s="11" t="s">
        <v>472</v>
      </c>
      <c r="D480" s="11" t="str">
        <f>TEXT("01/05/2008","dd/mm/yyyy")</f>
        <v>05/01/2008</v>
      </c>
      <c r="E480" s="11" t="s">
        <v>12</v>
      </c>
      <c r="F480" s="11" t="s">
        <v>10</v>
      </c>
    </row>
    <row r="481" spans="1:6" ht="21.75" customHeight="1">
      <c r="A481" s="10">
        <v>476</v>
      </c>
      <c r="B481" s="11" t="str">
        <f>TEXT("014810","000000")</f>
        <v>014810</v>
      </c>
      <c r="C481" s="11" t="s">
        <v>473</v>
      </c>
      <c r="D481" s="11" t="str">
        <f>TEXT("26/04/2008","dd/mm/yyyy")</f>
        <v>26/04/2008</v>
      </c>
      <c r="E481" s="11" t="s">
        <v>12</v>
      </c>
      <c r="F481" s="11" t="s">
        <v>10</v>
      </c>
    </row>
    <row r="482" spans="1:6" ht="21.75" customHeight="1">
      <c r="A482" s="10">
        <v>477</v>
      </c>
      <c r="B482" s="11" t="str">
        <f>TEXT("014825","000000")</f>
        <v>014825</v>
      </c>
      <c r="C482" s="11" t="s">
        <v>474</v>
      </c>
      <c r="D482" s="11" t="str">
        <f>TEXT("27/12/2008","dd/mm/yyyy")</f>
        <v>27/12/2008</v>
      </c>
      <c r="E482" s="11" t="s">
        <v>12</v>
      </c>
      <c r="F482" s="11" t="s">
        <v>10</v>
      </c>
    </row>
    <row r="483" spans="1:6" ht="21.75" customHeight="1">
      <c r="A483" s="10">
        <v>478</v>
      </c>
      <c r="B483" s="11" t="str">
        <f>TEXT("014868","000000")</f>
        <v>014868</v>
      </c>
      <c r="C483" s="11" t="s">
        <v>475</v>
      </c>
      <c r="D483" s="11" t="str">
        <f>TEXT("10/10/2008","dd/mm/yyyy")</f>
        <v>10/10/2008</v>
      </c>
      <c r="E483" s="11" t="s">
        <v>12</v>
      </c>
      <c r="F483" s="11" t="s">
        <v>10</v>
      </c>
    </row>
    <row r="484" spans="1:6" ht="21.75" customHeight="1">
      <c r="A484" s="10">
        <v>479</v>
      </c>
      <c r="B484" s="11" t="str">
        <f>TEXT("014917","000000")</f>
        <v>014917</v>
      </c>
      <c r="C484" s="11" t="s">
        <v>476</v>
      </c>
      <c r="D484" s="11" t="str">
        <f>TEXT("11/11/2008","dd/mm/yyyy")</f>
        <v>11/11/2008</v>
      </c>
      <c r="E484" s="11" t="s">
        <v>12</v>
      </c>
      <c r="F484" s="11" t="s">
        <v>10</v>
      </c>
    </row>
    <row r="485" spans="1:6" ht="21.75" customHeight="1">
      <c r="A485" s="10">
        <v>480</v>
      </c>
      <c r="B485" s="11" t="str">
        <f>TEXT("014920","000000")</f>
        <v>014920</v>
      </c>
      <c r="C485" s="11" t="s">
        <v>477</v>
      </c>
      <c r="D485" s="11" t="str">
        <f>TEXT("15/02/2008","dd/mm/yyyy")</f>
        <v>15/02/2008</v>
      </c>
      <c r="E485" s="11" t="s">
        <v>12</v>
      </c>
      <c r="F485" s="11" t="s">
        <v>10</v>
      </c>
    </row>
    <row r="486" spans="1:6" ht="21.75" customHeight="1">
      <c r="A486" s="10">
        <v>481</v>
      </c>
      <c r="B486" s="11" t="str">
        <f>TEXT("014935","000000")</f>
        <v>014935</v>
      </c>
      <c r="C486" s="11" t="s">
        <v>478</v>
      </c>
      <c r="D486" s="11" t="str">
        <f>TEXT("06/11/2008","dd/mm/yyyy")</f>
        <v>11/06/2008</v>
      </c>
      <c r="E486" s="11" t="s">
        <v>12</v>
      </c>
      <c r="F486" s="11" t="s">
        <v>10</v>
      </c>
    </row>
    <row r="487" spans="1:6" ht="21.75" customHeight="1">
      <c r="A487" s="10">
        <v>482</v>
      </c>
      <c r="B487" s="11" t="str">
        <f>TEXT("014944","000000")</f>
        <v>014944</v>
      </c>
      <c r="C487" s="11" t="s">
        <v>479</v>
      </c>
      <c r="D487" s="11" t="str">
        <f>TEXT("08/03/2008","dd/mm/yyyy")</f>
        <v>03/08/2008</v>
      </c>
      <c r="E487" s="11" t="s">
        <v>12</v>
      </c>
      <c r="F487" s="11" t="s">
        <v>10</v>
      </c>
    </row>
    <row r="488" spans="1:6" ht="21.75" customHeight="1">
      <c r="A488" s="10">
        <v>483</v>
      </c>
      <c r="B488" s="11" t="str">
        <f>TEXT("014959","000000")</f>
        <v>014959</v>
      </c>
      <c r="C488" s="11" t="s">
        <v>480</v>
      </c>
      <c r="D488" s="11" t="str">
        <f>TEXT("18/07/2008","dd/mm/yyyy")</f>
        <v>18/07/2008</v>
      </c>
      <c r="E488" s="11" t="s">
        <v>12</v>
      </c>
      <c r="F488" s="11" t="s">
        <v>10</v>
      </c>
    </row>
    <row r="489" spans="1:6" ht="21.75" customHeight="1">
      <c r="A489" s="10">
        <v>484</v>
      </c>
      <c r="B489" s="11" t="str">
        <f>TEXT("014972","000000")</f>
        <v>014972</v>
      </c>
      <c r="C489" s="11" t="s">
        <v>481</v>
      </c>
      <c r="D489" s="11" t="str">
        <f>TEXT("19/10/2008","dd/mm/yyyy")</f>
        <v>19/10/2008</v>
      </c>
      <c r="E489" s="11" t="s">
        <v>12</v>
      </c>
      <c r="F489" s="11" t="s">
        <v>10</v>
      </c>
    </row>
    <row r="490" spans="1:6" ht="21.75" customHeight="1">
      <c r="A490" s="10">
        <v>485</v>
      </c>
      <c r="B490" s="11" t="str">
        <f>TEXT("014980","000000")</f>
        <v>014980</v>
      </c>
      <c r="C490" s="11" t="s">
        <v>482</v>
      </c>
      <c r="D490" s="11" t="str">
        <f>TEXT("05/11/2008","dd/mm/yyyy")</f>
        <v>11/05/2008</v>
      </c>
      <c r="E490" s="11" t="s">
        <v>12</v>
      </c>
      <c r="F490" s="11" t="s">
        <v>10</v>
      </c>
    </row>
    <row r="491" spans="1:6" ht="21.75" customHeight="1">
      <c r="A491" s="10">
        <v>486</v>
      </c>
      <c r="B491" s="11" t="str">
        <f>TEXT("014987","000000")</f>
        <v>014987</v>
      </c>
      <c r="C491" s="11" t="s">
        <v>483</v>
      </c>
      <c r="D491" s="11" t="str">
        <f>TEXT("15/09/2008","dd/mm/yyyy")</f>
        <v>15/09/2008</v>
      </c>
      <c r="E491" s="11" t="s">
        <v>12</v>
      </c>
      <c r="F491" s="11" t="s">
        <v>10</v>
      </c>
    </row>
    <row r="492" spans="1:6" ht="21.75" customHeight="1">
      <c r="A492" s="10">
        <v>487</v>
      </c>
      <c r="B492" s="11" t="str">
        <f>TEXT("014992","000000")</f>
        <v>014992</v>
      </c>
      <c r="C492" s="11" t="s">
        <v>484</v>
      </c>
      <c r="D492" s="11" t="str">
        <f>TEXT("09/11/2008","dd/mm/yyyy")</f>
        <v>11/09/2008</v>
      </c>
      <c r="E492" s="11" t="s">
        <v>12</v>
      </c>
      <c r="F492" s="11" t="s">
        <v>10</v>
      </c>
    </row>
    <row r="493" spans="1:6" ht="21.75" customHeight="1">
      <c r="A493" s="10">
        <v>488</v>
      </c>
      <c r="B493" s="11" t="str">
        <f>TEXT("015046","000000")</f>
        <v>015046</v>
      </c>
      <c r="C493" s="11" t="s">
        <v>485</v>
      </c>
      <c r="D493" s="11" t="str">
        <f>TEXT("14/7/2008","dd/mm/yyyy")</f>
        <v>14/7/2008</v>
      </c>
      <c r="E493" s="11" t="s">
        <v>12</v>
      </c>
      <c r="F493" s="11" t="s">
        <v>10</v>
      </c>
    </row>
    <row r="494" spans="1:6" ht="21.75" customHeight="1">
      <c r="A494" s="10">
        <v>489</v>
      </c>
      <c r="B494" s="11" t="str">
        <f>TEXT("015067","000000")</f>
        <v>015067</v>
      </c>
      <c r="C494" s="11" t="s">
        <v>486</v>
      </c>
      <c r="D494" s="11" t="str">
        <f>TEXT("19/01/2008","dd/mm/yyyy")</f>
        <v>19/01/2008</v>
      </c>
      <c r="E494" s="11" t="s">
        <v>12</v>
      </c>
      <c r="F494" s="11" t="s">
        <v>10</v>
      </c>
    </row>
    <row r="495" spans="1:6" ht="21.75" customHeight="1">
      <c r="A495" s="10">
        <v>490</v>
      </c>
      <c r="B495" s="11" t="str">
        <f>TEXT("015113","000000")</f>
        <v>015113</v>
      </c>
      <c r="C495" s="11" t="s">
        <v>487</v>
      </c>
      <c r="D495" s="11" t="str">
        <f>TEXT("17/06/2008","dd/mm/yyyy")</f>
        <v>17/06/2008</v>
      </c>
      <c r="E495" s="11" t="s">
        <v>12</v>
      </c>
      <c r="F495" s="11" t="s">
        <v>10</v>
      </c>
    </row>
    <row r="496" spans="1:6" ht="21.75" customHeight="1">
      <c r="A496" s="10">
        <v>491</v>
      </c>
      <c r="B496" s="11" t="str">
        <f>TEXT("015117","000000")</f>
        <v>015117</v>
      </c>
      <c r="C496" s="11" t="s">
        <v>488</v>
      </c>
      <c r="D496" s="11" t="str">
        <f>TEXT("26/7/2008","dd/mm/yyyy")</f>
        <v>26/7/2008</v>
      </c>
      <c r="E496" s="11" t="s">
        <v>12</v>
      </c>
      <c r="F496" s="11" t="s">
        <v>10</v>
      </c>
    </row>
    <row r="497" spans="1:6" ht="21.75" customHeight="1">
      <c r="A497" s="10">
        <v>492</v>
      </c>
      <c r="B497" s="11" t="str">
        <f>TEXT("015140","000000")</f>
        <v>015140</v>
      </c>
      <c r="C497" s="11" t="s">
        <v>489</v>
      </c>
      <c r="D497" s="11" t="str">
        <f>TEXT("03/05/2008","dd/mm/yyyy")</f>
        <v>05/03/2008</v>
      </c>
      <c r="E497" s="11" t="s">
        <v>12</v>
      </c>
      <c r="F497" s="11" t="s">
        <v>10</v>
      </c>
    </row>
    <row r="498" spans="1:6" ht="21.75" customHeight="1">
      <c r="A498" s="10">
        <v>493</v>
      </c>
      <c r="B498" s="11" t="str">
        <f>TEXT("015160","000000")</f>
        <v>015160</v>
      </c>
      <c r="C498" s="11" t="s">
        <v>490</v>
      </c>
      <c r="D498" s="11" t="str">
        <f>TEXT("30/10/2008","dd/mm/yyyy")</f>
        <v>30/10/2008</v>
      </c>
      <c r="E498" s="11" t="s">
        <v>9</v>
      </c>
      <c r="F498" s="11" t="s">
        <v>10</v>
      </c>
    </row>
    <row r="499" spans="1:6" ht="21.75" customHeight="1">
      <c r="A499" s="10">
        <v>494</v>
      </c>
      <c r="B499" s="11" t="str">
        <f>TEXT("015184","000000")</f>
        <v>015184</v>
      </c>
      <c r="C499" s="11" t="s">
        <v>491</v>
      </c>
      <c r="D499" s="11" t="str">
        <f>TEXT("01/05/2008","dd/mm/yyyy")</f>
        <v>05/01/2008</v>
      </c>
      <c r="E499" s="11" t="s">
        <v>12</v>
      </c>
      <c r="F499" s="11" t="s">
        <v>10</v>
      </c>
    </row>
    <row r="500" spans="1:6" ht="21.75" customHeight="1">
      <c r="A500" s="10">
        <v>495</v>
      </c>
      <c r="B500" s="11" t="str">
        <f>TEXT("015376","000000")</f>
        <v>015376</v>
      </c>
      <c r="C500" s="11" t="s">
        <v>492</v>
      </c>
      <c r="D500" s="11" t="str">
        <f>TEXT("12/11/2008","dd/mm/yyyy")</f>
        <v>11/12/2008</v>
      </c>
      <c r="E500" s="11" t="s">
        <v>12</v>
      </c>
      <c r="F500" s="11" t="s">
        <v>10</v>
      </c>
    </row>
    <row r="501" spans="1:6" ht="21.75" customHeight="1">
      <c r="A501" s="10">
        <v>496</v>
      </c>
      <c r="B501" s="11" t="str">
        <f>TEXT("015435","000000")</f>
        <v>015435</v>
      </c>
      <c r="C501" s="11" t="s">
        <v>493</v>
      </c>
      <c r="D501" s="11" t="str">
        <f>TEXT("30/12/2008","dd/mm/yyyy")</f>
        <v>30/12/2008</v>
      </c>
      <c r="E501" s="11" t="s">
        <v>9</v>
      </c>
      <c r="F501" s="11" t="s">
        <v>10</v>
      </c>
    </row>
    <row r="502" spans="1:6" ht="21.75" customHeight="1">
      <c r="A502" s="10">
        <v>497</v>
      </c>
      <c r="B502" s="11" t="str">
        <f>TEXT("015459","000000")</f>
        <v>015459</v>
      </c>
      <c r="C502" s="11" t="s">
        <v>494</v>
      </c>
      <c r="D502" s="11" t="str">
        <f>TEXT("08/11/2008","dd/mm/yyyy")</f>
        <v>11/08/2008</v>
      </c>
      <c r="E502" s="11" t="s">
        <v>9</v>
      </c>
      <c r="F502" s="11" t="s">
        <v>10</v>
      </c>
    </row>
    <row r="503" spans="1:6" ht="21.75" customHeight="1">
      <c r="A503" s="10">
        <v>498</v>
      </c>
      <c r="B503" s="11" t="str">
        <f>TEXT("015513","000000")</f>
        <v>015513</v>
      </c>
      <c r="C503" s="11" t="s">
        <v>495</v>
      </c>
      <c r="D503" s="11" t="str">
        <f>TEXT("09/09/2008","dd/mm/yyyy")</f>
        <v>09/09/2008</v>
      </c>
      <c r="E503" s="11" t="s">
        <v>9</v>
      </c>
      <c r="F503" s="11" t="s">
        <v>10</v>
      </c>
    </row>
    <row r="504" spans="1:6" ht="21.75" customHeight="1">
      <c r="A504" s="10">
        <v>499</v>
      </c>
      <c r="B504" s="11" t="str">
        <f>TEXT("015598","000000")</f>
        <v>015598</v>
      </c>
      <c r="C504" s="11" t="s">
        <v>496</v>
      </c>
      <c r="D504" s="11" t="str">
        <f>TEXT("10/02/2008","dd/mm/yyyy")</f>
        <v>02/10/2008</v>
      </c>
      <c r="E504" s="11" t="s">
        <v>9</v>
      </c>
      <c r="F504" s="11" t="s">
        <v>10</v>
      </c>
    </row>
    <row r="505" spans="1:6" ht="21.75" customHeight="1">
      <c r="A505" s="10">
        <v>500</v>
      </c>
      <c r="B505" s="11" t="str">
        <f>TEXT("015618","000000")</f>
        <v>015618</v>
      </c>
      <c r="C505" s="11" t="s">
        <v>497</v>
      </c>
      <c r="D505" s="11" t="str">
        <f>TEXT("17/08/2008","dd/mm/yyyy")</f>
        <v>17/08/2008</v>
      </c>
      <c r="E505" s="11" t="s">
        <v>9</v>
      </c>
      <c r="F505" s="11" t="s">
        <v>10</v>
      </c>
    </row>
    <row r="506" spans="1:6" ht="21.75" customHeight="1">
      <c r="A506" s="10">
        <v>501</v>
      </c>
      <c r="B506" s="11" t="str">
        <f>TEXT("015622","000000")</f>
        <v>015622</v>
      </c>
      <c r="C506" s="11" t="s">
        <v>498</v>
      </c>
      <c r="D506" s="11" t="str">
        <f>TEXT("18/8/2008","dd/mm/yyyy")</f>
        <v>18/8/2008</v>
      </c>
      <c r="E506" s="11" t="s">
        <v>9</v>
      </c>
      <c r="F506" s="11" t="s">
        <v>10</v>
      </c>
    </row>
    <row r="507" spans="1:6" ht="21.75" customHeight="1">
      <c r="A507" s="10">
        <v>502</v>
      </c>
      <c r="B507" s="11" t="str">
        <f>TEXT("015646","000000")</f>
        <v>015646</v>
      </c>
      <c r="C507" s="11" t="s">
        <v>499</v>
      </c>
      <c r="D507" s="11" t="str">
        <f>TEXT("24/05/2008","dd/mm/yyyy")</f>
        <v>24/05/2008</v>
      </c>
      <c r="E507" s="11" t="s">
        <v>9</v>
      </c>
      <c r="F507" s="11" t="s">
        <v>10</v>
      </c>
    </row>
    <row r="508" spans="1:6" ht="21.75" customHeight="1">
      <c r="A508" s="10">
        <v>503</v>
      </c>
      <c r="B508" s="11" t="str">
        <f>TEXT("015657","000000")</f>
        <v>015657</v>
      </c>
      <c r="C508" s="11" t="s">
        <v>500</v>
      </c>
      <c r="D508" s="11" t="str">
        <f>TEXT("28/01/2008","dd/mm/yyyy")</f>
        <v>28/01/2008</v>
      </c>
      <c r="E508" s="11" t="s">
        <v>9</v>
      </c>
      <c r="F508" s="11" t="s">
        <v>10</v>
      </c>
    </row>
    <row r="509" spans="1:6" ht="21.75" customHeight="1">
      <c r="A509" s="10">
        <v>504</v>
      </c>
      <c r="B509" s="11" t="str">
        <f>TEXT("015721","000000")</f>
        <v>015721</v>
      </c>
      <c r="C509" s="11" t="s">
        <v>501</v>
      </c>
      <c r="D509" s="11" t="str">
        <f>TEXT("24/6/2008","dd/mm/yyyy")</f>
        <v>24/6/2008</v>
      </c>
      <c r="E509" s="11" t="s">
        <v>9</v>
      </c>
      <c r="F509" s="11" t="s">
        <v>10</v>
      </c>
    </row>
    <row r="510" spans="1:6" ht="21.75" customHeight="1">
      <c r="A510" s="10">
        <v>505</v>
      </c>
      <c r="B510" s="11" t="str">
        <f>TEXT("015796","000000")</f>
        <v>015796</v>
      </c>
      <c r="C510" s="11" t="s">
        <v>502</v>
      </c>
      <c r="D510" s="11" t="str">
        <f>TEXT("15/9/2008","dd/mm/yyyy")</f>
        <v>15/9/2008</v>
      </c>
      <c r="E510" s="11" t="s">
        <v>12</v>
      </c>
      <c r="F510" s="11" t="s">
        <v>10</v>
      </c>
    </row>
    <row r="511" spans="1:6" ht="21.75" customHeight="1">
      <c r="A511" s="10">
        <v>506</v>
      </c>
      <c r="B511" s="11" t="str">
        <f>TEXT("015815","000000")</f>
        <v>015815</v>
      </c>
      <c r="C511" s="11" t="s">
        <v>503</v>
      </c>
      <c r="D511" s="11" t="str">
        <f>TEXT("05/08/2008","dd/mm/yyyy")</f>
        <v>08/05/2008</v>
      </c>
      <c r="E511" s="11" t="s">
        <v>9</v>
      </c>
      <c r="F511" s="11" t="s">
        <v>10</v>
      </c>
    </row>
    <row r="512" spans="1:6" ht="21.75" customHeight="1">
      <c r="A512" s="10">
        <v>507</v>
      </c>
      <c r="B512" s="11" t="str">
        <f>TEXT("015820","000000")</f>
        <v>015820</v>
      </c>
      <c r="C512" s="11" t="s">
        <v>504</v>
      </c>
      <c r="D512" s="11" t="str">
        <f>TEXT("24/05/2008","dd/mm/yyyy")</f>
        <v>24/05/2008</v>
      </c>
      <c r="E512" s="11" t="s">
        <v>9</v>
      </c>
      <c r="F512" s="11" t="s">
        <v>10</v>
      </c>
    </row>
    <row r="513" spans="1:6" ht="21.75" customHeight="1">
      <c r="A513" s="10">
        <v>508</v>
      </c>
      <c r="B513" s="11" t="str">
        <f>TEXT("015840","000000")</f>
        <v>015840</v>
      </c>
      <c r="C513" s="11" t="s">
        <v>505</v>
      </c>
      <c r="D513" s="11" t="str">
        <f>TEXT("18/12/2008","dd/mm/yyyy")</f>
        <v>18/12/2008</v>
      </c>
      <c r="E513" s="11" t="s">
        <v>9</v>
      </c>
      <c r="F513" s="11" t="s">
        <v>10</v>
      </c>
    </row>
    <row r="514" spans="1:6" ht="21.75" customHeight="1">
      <c r="A514" s="10">
        <v>509</v>
      </c>
      <c r="B514" s="11" t="str">
        <f>TEXT("015922","000000")</f>
        <v>015922</v>
      </c>
      <c r="C514" s="11" t="s">
        <v>506</v>
      </c>
      <c r="D514" s="11" t="str">
        <f>TEXT("16/05/2008","dd/mm/yyyy")</f>
        <v>16/05/2008</v>
      </c>
      <c r="E514" s="11" t="s">
        <v>12</v>
      </c>
      <c r="F514" s="11" t="s">
        <v>10</v>
      </c>
    </row>
    <row r="515" spans="1:6" ht="21.75" customHeight="1">
      <c r="A515" s="10">
        <v>510</v>
      </c>
      <c r="B515" s="11" t="str">
        <f>TEXT("016198","000000")</f>
        <v>016198</v>
      </c>
      <c r="C515" s="11" t="s">
        <v>507</v>
      </c>
      <c r="D515" s="11" t="str">
        <f>TEXT("14/09/2008","dd/mm/yyyy")</f>
        <v>14/09/2008</v>
      </c>
      <c r="E515" s="11" t="s">
        <v>9</v>
      </c>
      <c r="F515" s="11" t="s">
        <v>10</v>
      </c>
    </row>
    <row r="516" spans="1:6" ht="21.75" customHeight="1">
      <c r="A516" s="10">
        <v>511</v>
      </c>
      <c r="B516" s="11" t="str">
        <f>TEXT("016297","000000")</f>
        <v>016297</v>
      </c>
      <c r="C516" s="11" t="s">
        <v>508</v>
      </c>
      <c r="D516" s="11" t="str">
        <f>TEXT("03/01/2008","dd/mm/yyyy")</f>
        <v>01/03/2008</v>
      </c>
      <c r="E516" s="11" t="s">
        <v>9</v>
      </c>
      <c r="F516" s="11" t="s">
        <v>10</v>
      </c>
    </row>
    <row r="517" spans="1:6" ht="21.75" customHeight="1">
      <c r="A517" s="10">
        <v>512</v>
      </c>
      <c r="B517" s="11" t="str">
        <f>TEXT("016316","000000")</f>
        <v>016316</v>
      </c>
      <c r="C517" s="11" t="s">
        <v>509</v>
      </c>
      <c r="D517" s="11" t="str">
        <f>TEXT("20/02/2008","dd/mm/yyyy")</f>
        <v>20/02/2008</v>
      </c>
      <c r="E517" s="11" t="s">
        <v>9</v>
      </c>
      <c r="F517" s="11" t="s">
        <v>10</v>
      </c>
    </row>
    <row r="518" spans="1:6" ht="21.75" customHeight="1">
      <c r="A518" s="10">
        <v>513</v>
      </c>
      <c r="B518" s="11" t="str">
        <f>TEXT("016380","000000")</f>
        <v>016380</v>
      </c>
      <c r="C518" s="11" t="s">
        <v>510</v>
      </c>
      <c r="D518" s="11" t="str">
        <f>TEXT("02/10/2008","dd/mm/yyyy")</f>
        <v>10/02/2008</v>
      </c>
      <c r="E518" s="11" t="s">
        <v>9</v>
      </c>
      <c r="F518" s="11" t="s">
        <v>10</v>
      </c>
    </row>
    <row r="519" spans="1:6" ht="21.75" customHeight="1">
      <c r="A519" s="10">
        <v>514</v>
      </c>
      <c r="B519" s="11" t="str">
        <f>TEXT("016429","000000")</f>
        <v>016429</v>
      </c>
      <c r="C519" s="11" t="s">
        <v>511</v>
      </c>
      <c r="D519" s="11" t="str">
        <f>TEXT("19/07/2008","dd/mm/yyyy")</f>
        <v>19/07/2008</v>
      </c>
      <c r="E519" s="11" t="s">
        <v>9</v>
      </c>
      <c r="F519" s="11" t="s">
        <v>10</v>
      </c>
    </row>
    <row r="520" spans="1:6" ht="21.75" customHeight="1">
      <c r="A520" s="10">
        <v>515</v>
      </c>
      <c r="B520" s="11" t="str">
        <f>TEXT("016460","000000")</f>
        <v>016460</v>
      </c>
      <c r="C520" s="11" t="s">
        <v>512</v>
      </c>
      <c r="D520" s="11" t="str">
        <f>TEXT("01/09/2008","dd/mm/yyyy")</f>
        <v>09/01/2008</v>
      </c>
      <c r="E520" s="11" t="s">
        <v>9</v>
      </c>
      <c r="F520" s="11" t="s">
        <v>10</v>
      </c>
    </row>
    <row r="521" spans="1:6" ht="21.75" customHeight="1">
      <c r="A521" s="10">
        <v>516</v>
      </c>
      <c r="B521" s="11" t="str">
        <f>TEXT("016506","000000")</f>
        <v>016506</v>
      </c>
      <c r="C521" s="11" t="s">
        <v>513</v>
      </c>
      <c r="D521" s="11" t="str">
        <f>TEXT("25/03/2008","dd/mm/yyyy")</f>
        <v>25/03/2008</v>
      </c>
      <c r="E521" s="11" t="s">
        <v>12</v>
      </c>
      <c r="F521" s="11" t="s">
        <v>10</v>
      </c>
    </row>
    <row r="522" spans="1:6" ht="21.75" customHeight="1">
      <c r="A522" s="10">
        <v>517</v>
      </c>
      <c r="B522" s="11" t="str">
        <f>TEXT("016521","000000")</f>
        <v>016521</v>
      </c>
      <c r="C522" s="11" t="s">
        <v>514</v>
      </c>
      <c r="D522" s="11" t="str">
        <f>TEXT("06/10/2008","dd/mm/yyyy")</f>
        <v>10/06/2008</v>
      </c>
      <c r="E522" s="11" t="s">
        <v>12</v>
      </c>
      <c r="F522" s="11" t="s">
        <v>10</v>
      </c>
    </row>
    <row r="523" spans="1:6" ht="21.75" customHeight="1">
      <c r="A523" s="10">
        <v>518</v>
      </c>
      <c r="B523" s="11" t="str">
        <f>TEXT("016551","000000")</f>
        <v>016551</v>
      </c>
      <c r="C523" s="11" t="s">
        <v>515</v>
      </c>
      <c r="D523" s="11" t="str">
        <f>TEXT("28/08/2008","dd/mm/yyyy")</f>
        <v>28/08/2008</v>
      </c>
      <c r="E523" s="11" t="s">
        <v>12</v>
      </c>
      <c r="F523" s="11" t="s">
        <v>10</v>
      </c>
    </row>
    <row r="524" spans="1:6" ht="21.75" customHeight="1">
      <c r="A524" s="10">
        <v>519</v>
      </c>
      <c r="B524" s="11" t="str">
        <f>TEXT("016570","000000")</f>
        <v>016570</v>
      </c>
      <c r="C524" s="11" t="s">
        <v>516</v>
      </c>
      <c r="D524" s="11" t="str">
        <f>TEXT("17/06/2008","dd/mm/yyyy")</f>
        <v>17/06/2008</v>
      </c>
      <c r="E524" s="11" t="s">
        <v>12</v>
      </c>
      <c r="F524" s="11" t="s">
        <v>10</v>
      </c>
    </row>
    <row r="525" spans="1:6" ht="21.75" customHeight="1">
      <c r="A525" s="10">
        <v>520</v>
      </c>
      <c r="B525" s="11" t="str">
        <f>TEXT("016614","000000")</f>
        <v>016614</v>
      </c>
      <c r="C525" s="11" t="s">
        <v>517</v>
      </c>
      <c r="D525" s="11" t="str">
        <f>TEXT("29/01/2008","dd/mm/yyyy")</f>
        <v>29/01/2008</v>
      </c>
      <c r="E525" s="11" t="s">
        <v>12</v>
      </c>
      <c r="F525" s="11" t="s">
        <v>10</v>
      </c>
    </row>
    <row r="526" spans="1:6" ht="21.75" customHeight="1">
      <c r="A526" s="10">
        <v>521</v>
      </c>
      <c r="B526" s="11" t="str">
        <f>TEXT("016615","000000")</f>
        <v>016615</v>
      </c>
      <c r="C526" s="11" t="s">
        <v>518</v>
      </c>
      <c r="D526" s="11" t="str">
        <f>TEXT("09/12/2008","dd/mm/yyyy")</f>
        <v>12/09/2008</v>
      </c>
      <c r="E526" s="11" t="s">
        <v>12</v>
      </c>
      <c r="F526" s="11" t="s">
        <v>10</v>
      </c>
    </row>
    <row r="527" spans="1:6" ht="21.75" customHeight="1">
      <c r="A527" s="10">
        <v>522</v>
      </c>
      <c r="B527" s="11" t="str">
        <f>TEXT("016620","000000")</f>
        <v>016620</v>
      </c>
      <c r="C527" s="11" t="s">
        <v>519</v>
      </c>
      <c r="D527" s="11" t="str">
        <f>TEXT("22/03/2008","dd/mm/yyyy")</f>
        <v>22/03/2008</v>
      </c>
      <c r="E527" s="11" t="s">
        <v>12</v>
      </c>
      <c r="F527" s="11" t="s">
        <v>10</v>
      </c>
    </row>
    <row r="528" spans="1:6" ht="21.75" customHeight="1">
      <c r="A528" s="10">
        <v>523</v>
      </c>
      <c r="B528" s="11" t="str">
        <f>TEXT("016638","000000")</f>
        <v>016638</v>
      </c>
      <c r="C528" s="11" t="s">
        <v>520</v>
      </c>
      <c r="D528" s="11" t="str">
        <f>TEXT("18/10/2008","dd/mm/yyyy")</f>
        <v>18/10/2008</v>
      </c>
      <c r="E528" s="11" t="s">
        <v>12</v>
      </c>
      <c r="F528" s="11" t="s">
        <v>10</v>
      </c>
    </row>
    <row r="529" spans="1:6" ht="21.75" customHeight="1">
      <c r="A529" s="10">
        <v>524</v>
      </c>
      <c r="B529" s="11" t="str">
        <f>TEXT("016642","000000")</f>
        <v>016642</v>
      </c>
      <c r="C529" s="11" t="s">
        <v>521</v>
      </c>
      <c r="D529" s="11" t="str">
        <f>TEXT("25/01/2008","dd/mm/yyyy")</f>
        <v>25/01/2008</v>
      </c>
      <c r="E529" s="11" t="s">
        <v>12</v>
      </c>
      <c r="F529" s="11" t="s">
        <v>10</v>
      </c>
    </row>
    <row r="530" spans="1:6" ht="21.75" customHeight="1">
      <c r="A530" s="10">
        <v>525</v>
      </c>
      <c r="B530" s="11" t="str">
        <f>TEXT("016702","000000")</f>
        <v>016702</v>
      </c>
      <c r="C530" s="11" t="s">
        <v>522</v>
      </c>
      <c r="D530" s="11" t="str">
        <f>TEXT("29/09/2008","dd/mm/yyyy")</f>
        <v>29/09/2008</v>
      </c>
      <c r="E530" s="11" t="s">
        <v>12</v>
      </c>
      <c r="F530" s="11" t="s">
        <v>10</v>
      </c>
    </row>
    <row r="531" spans="1:6" ht="21.75" customHeight="1">
      <c r="A531" s="10">
        <v>526</v>
      </c>
      <c r="B531" s="11" t="str">
        <f>TEXT("016754","000000")</f>
        <v>016754</v>
      </c>
      <c r="C531" s="11" t="s">
        <v>523</v>
      </c>
      <c r="D531" s="11" t="str">
        <f>TEXT("25/08/2008","dd/mm/yyyy")</f>
        <v>25/08/2008</v>
      </c>
      <c r="E531" s="11" t="s">
        <v>12</v>
      </c>
      <c r="F531" s="11" t="s">
        <v>10</v>
      </c>
    </row>
    <row r="532" spans="1:6" ht="21.75" customHeight="1">
      <c r="A532" s="10">
        <v>527</v>
      </c>
      <c r="B532" s="11" t="str">
        <f>TEXT("016792","000000")</f>
        <v>016792</v>
      </c>
      <c r="C532" s="11" t="s">
        <v>524</v>
      </c>
      <c r="D532" s="11" t="str">
        <f>TEXT("05/10/2008","dd/mm/yyyy")</f>
        <v>10/05/2008</v>
      </c>
      <c r="E532" s="11" t="s">
        <v>12</v>
      </c>
      <c r="F532" s="11" t="s">
        <v>10</v>
      </c>
    </row>
    <row r="533" spans="1:6" ht="21.75" customHeight="1">
      <c r="A533" s="10">
        <v>528</v>
      </c>
      <c r="B533" s="11" t="str">
        <f>TEXT("016839","000000")</f>
        <v>016839</v>
      </c>
      <c r="C533" s="11" t="s">
        <v>525</v>
      </c>
      <c r="D533" s="11" t="str">
        <f>TEXT("30/08/2008","dd/mm/yyyy")</f>
        <v>30/08/2008</v>
      </c>
      <c r="E533" s="11" t="s">
        <v>9</v>
      </c>
      <c r="F533" s="11" t="s">
        <v>10</v>
      </c>
    </row>
    <row r="534" spans="1:6" ht="21.75" customHeight="1">
      <c r="A534" s="10">
        <v>529</v>
      </c>
      <c r="B534" s="11" t="str">
        <f>TEXT("016850","000000")</f>
        <v>016850</v>
      </c>
      <c r="C534" s="11" t="s">
        <v>526</v>
      </c>
      <c r="D534" s="11" t="str">
        <f>TEXT("05/07/2008","dd/mm/yyyy")</f>
        <v>07/05/2008</v>
      </c>
      <c r="E534" s="11" t="s">
        <v>12</v>
      </c>
      <c r="F534" s="11" t="s">
        <v>10</v>
      </c>
    </row>
    <row r="535" spans="1:6" ht="15.75" customHeight="1">
      <c r="A535" s="5"/>
      <c r="B535" s="6"/>
      <c r="C535" s="6"/>
      <c r="D535" s="6"/>
      <c r="E535" s="6"/>
      <c r="F535" s="7"/>
    </row>
    <row r="536" spans="1:6" ht="15.75" customHeight="1">
      <c r="A536" s="5"/>
      <c r="B536" s="6"/>
      <c r="C536" s="6"/>
      <c r="D536" s="6"/>
      <c r="E536" s="6"/>
      <c r="F536" s="7"/>
    </row>
  </sheetData>
  <sheetProtection/>
  <mergeCells count="6">
    <mergeCell ref="A535:F535"/>
    <mergeCell ref="A536:F536"/>
    <mergeCell ref="A1:F1"/>
    <mergeCell ref="A2:F2"/>
    <mergeCell ref="A3:F3"/>
    <mergeCell ref="A4:F4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2023-06-14T16:28:29Z</dcterms:created>
  <dcterms:modified xsi:type="dcterms:W3CDTF">2023-06-14T16:30:22Z</dcterms:modified>
  <cp:category/>
  <cp:version/>
  <cp:contentType/>
  <cp:contentStatus/>
</cp:coreProperties>
</file>